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04" yWindow="516" windowWidth="22716" windowHeight="8940" activeTab="1"/>
  </bookViews>
  <sheets>
    <sheet name="Rekapitulácia stavby" sheetId="1" r:id="rId1"/>
    <sheet name="01.1 - Stavebná časť - hl..." sheetId="2" r:id="rId2"/>
  </sheets>
  <definedNames>
    <definedName name="_xlnm._FilterDatabase" localSheetId="1" hidden="1">'01.1 - Stavebná časť - hl...'!$C$136:$K$191</definedName>
    <definedName name="_xlnm.Print_Titles" localSheetId="1">'01.1 - Stavebná časť - hl...'!$136:$136</definedName>
    <definedName name="_xlnm.Print_Titles" localSheetId="0">'Rekapitulácia stavby'!$92:$92</definedName>
    <definedName name="_xlnm.Print_Area" localSheetId="1">'01.1 - Stavebná časť - hl...'!$C$4:$J$76,'01.1 - Stavebná časť - hl...'!$C$82:$J$118,'01.1 - Stavebná časť - hl...'!$C$124:$J$191</definedName>
    <definedName name="_xlnm.Print_Area" localSheetId="0">'Rekapitulácia stavby'!$D$4:$AO$76,'Rekapitulácia stavby'!$C$82:$AQ$103</definedName>
  </definedNames>
  <calcPr calcId="125725"/>
</workbook>
</file>

<file path=xl/calcChain.xml><?xml version="1.0" encoding="utf-8"?>
<calcChain xmlns="http://schemas.openxmlformats.org/spreadsheetml/2006/main">
  <c r="J39" i="2"/>
  <c r="J38"/>
  <c r="AY95" i="1" s="1"/>
  <c r="J37" i="2"/>
  <c r="AX95" i="1"/>
  <c r="BI191" i="2"/>
  <c r="BH191"/>
  <c r="BG191"/>
  <c r="BE191"/>
  <c r="BK191"/>
  <c r="J191"/>
  <c r="BF191" s="1"/>
  <c r="BI190"/>
  <c r="BH190"/>
  <c r="BG190"/>
  <c r="BE190"/>
  <c r="BK190"/>
  <c r="J190" s="1"/>
  <c r="BF190" s="1"/>
  <c r="BI189"/>
  <c r="BH189"/>
  <c r="BG189"/>
  <c r="BE189"/>
  <c r="BK189"/>
  <c r="J189" s="1"/>
  <c r="BF189" s="1"/>
  <c r="BI188"/>
  <c r="BH188"/>
  <c r="BG188"/>
  <c r="BE188"/>
  <c r="BK188"/>
  <c r="J188" s="1"/>
  <c r="BF188" s="1"/>
  <c r="BI187"/>
  <c r="BH187"/>
  <c r="BG187"/>
  <c r="BE187"/>
  <c r="BK187"/>
  <c r="J187" s="1"/>
  <c r="BF187" s="1"/>
  <c r="BI185"/>
  <c r="BH185"/>
  <c r="BG185"/>
  <c r="BE185"/>
  <c r="T185"/>
  <c r="T184"/>
  <c r="R185"/>
  <c r="R184" s="1"/>
  <c r="P185"/>
  <c r="P184" s="1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4"/>
  <c r="BH154"/>
  <c r="BG154"/>
  <c r="BE154"/>
  <c r="T154"/>
  <c r="T153" s="1"/>
  <c r="R154"/>
  <c r="R153" s="1"/>
  <c r="P154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J134"/>
  <c r="F131"/>
  <c r="E129"/>
  <c r="BI116"/>
  <c r="BH116"/>
  <c r="BG116"/>
  <c r="BE116"/>
  <c r="BI115"/>
  <c r="BH115"/>
  <c r="BG115"/>
  <c r="BF115"/>
  <c r="BE115"/>
  <c r="BI114"/>
  <c r="BH114"/>
  <c r="BG114"/>
  <c r="BF114"/>
  <c r="BE114"/>
  <c r="BI113"/>
  <c r="BH113"/>
  <c r="BG113"/>
  <c r="BF113"/>
  <c r="BE113"/>
  <c r="BI112"/>
  <c r="BH112"/>
  <c r="BG112"/>
  <c r="BF112"/>
  <c r="BE112"/>
  <c r="BI111"/>
  <c r="BH111"/>
  <c r="BG111"/>
  <c r="BF111"/>
  <c r="BE111"/>
  <c r="J92"/>
  <c r="F89"/>
  <c r="E87"/>
  <c r="J21"/>
  <c r="E21"/>
  <c r="J91" s="1"/>
  <c r="J20"/>
  <c r="J18"/>
  <c r="E18"/>
  <c r="F134" s="1"/>
  <c r="J17"/>
  <c r="J15"/>
  <c r="E15"/>
  <c r="F133"/>
  <c r="J14"/>
  <c r="J12"/>
  <c r="J131" s="1"/>
  <c r="E7"/>
  <c r="E127" s="1"/>
  <c r="CK101" i="1"/>
  <c r="CJ101"/>
  <c r="CI101"/>
  <c r="CH101"/>
  <c r="CG101"/>
  <c r="CF101"/>
  <c r="BZ101"/>
  <c r="CE101"/>
  <c r="CK100"/>
  <c r="CJ100"/>
  <c r="CI100"/>
  <c r="CH100"/>
  <c r="CG100"/>
  <c r="CF100"/>
  <c r="BZ100"/>
  <c r="CE100"/>
  <c r="CK99"/>
  <c r="CJ99"/>
  <c r="CI99"/>
  <c r="CH99"/>
  <c r="CG99"/>
  <c r="CF99"/>
  <c r="BZ99"/>
  <c r="CE99"/>
  <c r="CK98"/>
  <c r="CJ98"/>
  <c r="CI98"/>
  <c r="CH98"/>
  <c r="CG98"/>
  <c r="CF98"/>
  <c r="BZ98"/>
  <c r="CE98"/>
  <c r="L90"/>
  <c r="AM90"/>
  <c r="AM89"/>
  <c r="L89"/>
  <c r="AM87"/>
  <c r="L87"/>
  <c r="L85"/>
  <c r="L84"/>
  <c r="BK185" i="2"/>
  <c r="BK180"/>
  <c r="BK178"/>
  <c r="BK176"/>
  <c r="J167"/>
  <c r="BK159"/>
  <c r="J144"/>
  <c r="J174"/>
  <c r="J171"/>
  <c r="J165"/>
  <c r="J157"/>
  <c r="BK144"/>
  <c r="BK174"/>
  <c r="J166"/>
  <c r="BK161"/>
  <c r="J147"/>
  <c r="BK140"/>
  <c r="J154"/>
  <c r="J146"/>
  <c r="J185"/>
  <c r="BK179"/>
  <c r="BK177"/>
  <c r="J176"/>
  <c r="BK166"/>
  <c r="J161"/>
  <c r="J151"/>
  <c r="J142"/>
  <c r="BK172"/>
  <c r="BK167"/>
  <c r="BK158"/>
  <c r="J152"/>
  <c r="BK141"/>
  <c r="J168"/>
  <c r="J162"/>
  <c r="BK149"/>
  <c r="BK142"/>
  <c r="J180"/>
  <c r="BK147"/>
  <c r="AS94" i="1"/>
  <c r="J182" i="2"/>
  <c r="BK181"/>
  <c r="J179"/>
  <c r="J177"/>
  <c r="BK171"/>
  <c r="BK162"/>
  <c r="BK157"/>
  <c r="J149"/>
  <c r="J173"/>
  <c r="BK168"/>
  <c r="BK164"/>
  <c r="BK150"/>
  <c r="J172"/>
  <c r="BK163"/>
  <c r="BK151"/>
  <c r="BK146"/>
  <c r="J159"/>
  <c r="BK145"/>
  <c r="BK183"/>
  <c r="J181"/>
  <c r="J178"/>
  <c r="BK173"/>
  <c r="BK165"/>
  <c r="J158"/>
  <c r="J150"/>
  <c r="J183"/>
  <c r="J170"/>
  <c r="J163"/>
  <c r="BK154"/>
  <c r="J145"/>
  <c r="BK182"/>
  <c r="J164"/>
  <c r="BK152"/>
  <c r="BK148"/>
  <c r="J141"/>
  <c r="BK170"/>
  <c r="J148"/>
  <c r="J140"/>
  <c r="P139" l="1"/>
  <c r="P143"/>
  <c r="BK156"/>
  <c r="J156" s="1"/>
  <c r="J102" s="1"/>
  <c r="T156"/>
  <c r="R160"/>
  <c r="P175"/>
  <c r="P169" s="1"/>
  <c r="T139"/>
  <c r="T143"/>
  <c r="BK160"/>
  <c r="J160" s="1"/>
  <c r="J103" s="1"/>
  <c r="BK175"/>
  <c r="J175" s="1"/>
  <c r="J105" s="1"/>
  <c r="R175"/>
  <c r="R169" s="1"/>
  <c r="BK139"/>
  <c r="J139" s="1"/>
  <c r="J98" s="1"/>
  <c r="BK143"/>
  <c r="J143" s="1"/>
  <c r="J99" s="1"/>
  <c r="P156"/>
  <c r="T160"/>
  <c r="BK186"/>
  <c r="J186" s="1"/>
  <c r="J107" s="1"/>
  <c r="R139"/>
  <c r="R143"/>
  <c r="R156"/>
  <c r="R155" s="1"/>
  <c r="P160"/>
  <c r="T175"/>
  <c r="T169"/>
  <c r="BK184"/>
  <c r="J184" s="1"/>
  <c r="J106" s="1"/>
  <c r="BK153"/>
  <c r="J153"/>
  <c r="J100" s="1"/>
  <c r="F91"/>
  <c r="J133"/>
  <c r="BF142"/>
  <c r="BF145"/>
  <c r="BF147"/>
  <c r="BF152"/>
  <c r="BF154"/>
  <c r="BF159"/>
  <c r="BF168"/>
  <c r="BF170"/>
  <c r="E85"/>
  <c r="BF140"/>
  <c r="BF157"/>
  <c r="BF158"/>
  <c r="BF161"/>
  <c r="BF162"/>
  <c r="BF163"/>
  <c r="BF164"/>
  <c r="BF166"/>
  <c r="BF167"/>
  <c r="BF171"/>
  <c r="J89"/>
  <c r="BF144"/>
  <c r="BF148"/>
  <c r="BF151"/>
  <c r="F92"/>
  <c r="BF141"/>
  <c r="BF146"/>
  <c r="BF149"/>
  <c r="BF150"/>
  <c r="BF165"/>
  <c r="BF172"/>
  <c r="BF173"/>
  <c r="BF174"/>
  <c r="BF176"/>
  <c r="BF177"/>
  <c r="BF178"/>
  <c r="BF179"/>
  <c r="BF180"/>
  <c r="BF181"/>
  <c r="BF182"/>
  <c r="BF183"/>
  <c r="BF185"/>
  <c r="F39"/>
  <c r="BD95" i="1" s="1"/>
  <c r="BD94" s="1"/>
  <c r="W36" s="1"/>
  <c r="J35" i="2"/>
  <c r="AV95" i="1" s="1"/>
  <c r="F35" i="2"/>
  <c r="AZ95" i="1"/>
  <c r="AZ94" s="1"/>
  <c r="F37" i="2"/>
  <c r="BB95" i="1" s="1"/>
  <c r="BB94" s="1"/>
  <c r="W34" s="1"/>
  <c r="F38" i="2"/>
  <c r="BC95" i="1" s="1"/>
  <c r="BC94" s="1"/>
  <c r="W35" s="1"/>
  <c r="BK169" i="2" l="1"/>
  <c r="J169" s="1"/>
  <c r="J104" s="1"/>
  <c r="R138"/>
  <c r="R137" s="1"/>
  <c r="P155"/>
  <c r="T138"/>
  <c r="T155"/>
  <c r="P138"/>
  <c r="P137" s="1"/>
  <c r="AU95" i="1" s="1"/>
  <c r="AU94" s="1"/>
  <c r="BK138" i="2"/>
  <c r="J138" s="1"/>
  <c r="J97" s="1"/>
  <c r="BK155"/>
  <c r="J155" s="1"/>
  <c r="J101" s="1"/>
  <c r="AY94" i="1"/>
  <c r="AV94"/>
  <c r="AX94"/>
  <c r="T137" i="2" l="1"/>
  <c r="BK137"/>
  <c r="J137" s="1"/>
  <c r="J96" s="1"/>
  <c r="J30" l="1"/>
  <c r="J116" s="1"/>
  <c r="J110" s="1"/>
  <c r="J31" s="1"/>
  <c r="BF116" l="1"/>
  <c r="J36" s="1"/>
  <c r="AW95" i="1" s="1"/>
  <c r="AT95" s="1"/>
  <c r="J118" i="2"/>
  <c r="J32"/>
  <c r="AG95" i="1" s="1"/>
  <c r="AG94" s="1"/>
  <c r="AK26" s="1"/>
  <c r="F36" i="2" l="1"/>
  <c r="BA95" i="1" s="1"/>
  <c r="BA94" s="1"/>
  <c r="AW94" s="1"/>
  <c r="AK33" s="1"/>
  <c r="AN95"/>
  <c r="J41" i="2"/>
  <c r="AG100" i="1"/>
  <c r="CD100" s="1"/>
  <c r="AG101"/>
  <c r="AV101" s="1"/>
  <c r="BY101" s="1"/>
  <c r="AG98"/>
  <c r="AV98" s="1"/>
  <c r="BY98" s="1"/>
  <c r="AG99"/>
  <c r="AV99" s="1"/>
  <c r="BY99" s="1"/>
  <c r="CD98"/>
  <c r="CD101"/>
  <c r="AV100"/>
  <c r="BY100" s="1"/>
  <c r="AN98"/>
  <c r="AG97"/>
  <c r="AK27" s="1"/>
  <c r="AK29" s="1"/>
  <c r="AN101" l="1"/>
  <c r="AT94"/>
  <c r="AN94" s="1"/>
  <c r="CD99"/>
  <c r="W33"/>
  <c r="AN99"/>
  <c r="AK32"/>
  <c r="AK38" s="1"/>
  <c r="W32"/>
  <c r="AN100"/>
  <c r="AN97" s="1"/>
  <c r="AG103"/>
  <c r="AN103" l="1"/>
</calcChain>
</file>

<file path=xl/sharedStrings.xml><?xml version="1.0" encoding="utf-8"?>
<sst xmlns="http://schemas.openxmlformats.org/spreadsheetml/2006/main" count="968" uniqueCount="299">
  <si>
    <t>Export Komplet</t>
  </si>
  <si>
    <t/>
  </si>
  <si>
    <t>2.0</t>
  </si>
  <si>
    <t>False</t>
  </si>
  <si>
    <t>{1c64e4f4-e233-46c4-89b0-f16d408eb4bc}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</si>
  <si>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</si>
  <si>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</si>
  <si>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</si>
  <si>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</si>
  <si>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</si>
  <si>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</si>
  <si>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</si>
  <si>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</si>
  <si>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0221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</si>
  <si>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</si>
  <si>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</si>
  <si>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</si>
  <si>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</si>
  <si>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</si>
  <si>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</si>
  <si>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</si>
  <si>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</si>
  <si>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</si>
  <si>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</si>
  <si>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</si>
  <si>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</si>
  <si>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</si>
  <si>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</si>
  <si>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Spracovateľ:</t>
  </si>
  <si>
    <t>ROZING s.r.o.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</si>
  <si>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</si>
  <si>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</si>
  <si>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</si>
  <si>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</si>
  <si>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</si>
  <si>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</si>
  <si>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</si>
  <si>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</si>
  <si>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</si>
  <si>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</si>
  <si>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</si>
  <si>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</si>
  <si>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</si>
  <si>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</si>
  <si>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</si>
  <si>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</si>
  <si>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</si>
  <si>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</si>
  <si>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</si>
  <si>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</si>
  <si>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</si>
  <si>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</si>
  <si>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</si>
  <si>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</si>
  <si>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</si>
  <si>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</si>
  <si>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</si>
  <si>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</si>
  <si>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</si>
  <si>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</si>
  <si>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</si>
  <si>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</si>
  <si>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</si>
  <si>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</si>
  <si>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</si>
  <si>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</si>
  <si>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</si>
  <si>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</si>
  <si>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</si>
  <si>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</si>
  <si>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</si>
  <si>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</si>
  <si>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</si>
  <si>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</si>
  <si>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</si>
  <si>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</si>
  <si>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{00000000-0000-0000-0000-000000000000}</t>
  </si>
  <si>
    <t>/</t>
  </si>
  <si>
    <t>01.1</t>
  </si>
  <si>
    <t>Stavebná časť - hlavný objekt</t>
  </si>
  <si>
    <t>STA</t>
  </si>
  <si>
    <t>1</t>
  </si>
  <si>
    <t>{06df1edd-d668-45e8-b539-e4b4327d24ff}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</si>
  <si>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</si>
  <si>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</si>
  <si>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</si>
  <si>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</si>
  <si>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</si>
  <si>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</si>
  <si>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</si>
  <si>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</si>
  <si>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</si>
  <si>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KRYCÍ LIST ROZPOČTU</t>
  </si>
  <si>
    <t>Objekt:</t>
  </si>
  <si>
    <t>01.1 - Stavebná časť - hlavný objekt</t>
  </si>
  <si>
    <t>Náklady z rozpočtu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</si>
  <si>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</si>
  <si>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</si>
  <si>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</si>
  <si>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</si>
  <si>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</si>
  <si>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</si>
  <si>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</si>
  <si>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</si>
  <si>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</si>
  <si>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</si>
  <si>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763 - Konštrukcie - drevostavby</t>
  </si>
  <si>
    <t xml:space="preserve">    766 - Konštrukcie stolárske</t>
  </si>
  <si>
    <t>M - Práce a dodávky M</t>
  </si>
  <si>
    <t xml:space="preserve">    722 - Zdravotechnika </t>
  </si>
  <si>
    <t xml:space="preserve">    784 - Dokončovacie práce - maľby - vstupný portál</t>
  </si>
  <si>
    <t>VP -   Práce naviac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</si>
  <si>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</si>
  <si>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</si>
  <si>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</si>
  <si>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</si>
  <si>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</si>
  <si>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</si>
  <si>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</si>
  <si>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</si>
  <si>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</si>
  <si>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</si>
  <si>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</si>
  <si>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</si>
  <si>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</si>
  <si>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</si>
  <si>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</si>
  <si>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</si>
  <si>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</si>
  <si>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</si>
  <si>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</si>
  <si>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</si>
  <si>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</si>
  <si>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</si>
  <si>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</si>
  <si>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</si>
  <si>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</si>
  <si>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</si>
  <si>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</si>
  <si>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</si>
  <si>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612462025</t>
  </si>
  <si>
    <t>Príprava vnútorného podkladu stien</t>
  </si>
  <si>
    <t>m2</t>
  </si>
  <si>
    <t>4</t>
  </si>
  <si>
    <t>612462056</t>
  </si>
  <si>
    <t>Vnútorná omietka stien vápenno cementová</t>
  </si>
  <si>
    <t>3</t>
  </si>
  <si>
    <t>622481119</t>
  </si>
  <si>
    <t>Potiahnutie vonkajších stien sklotextílnou mriežkou s celoplošným prilepením</t>
  </si>
  <si>
    <t>9</t>
  </si>
  <si>
    <t>Ostatné konštrukcie a práce-búranie</t>
  </si>
  <si>
    <t>941955001</t>
  </si>
  <si>
    <t>Lešenie ľahké pracovné pomocné, s výškou lešeňovej podlahy do 1,20 m</t>
  </si>
  <si>
    <t>8</t>
  </si>
  <si>
    <t>5</t>
  </si>
  <si>
    <t>952901111</t>
  </si>
  <si>
    <t>Vyčistenie budov pri výške podlaží do 4m</t>
  </si>
  <si>
    <t>10</t>
  </si>
  <si>
    <t>983400872-1</t>
  </si>
  <si>
    <t>Demontáž plechového stropu,  feál</t>
  </si>
  <si>
    <t>12</t>
  </si>
  <si>
    <t>7</t>
  </si>
  <si>
    <t>965043341</t>
  </si>
  <si>
    <t>Búranie podkladov pod dlažby, liatych dlažieb a mazanín,betón s poterom,teracom hr.do 100 mm, plochy nad 4 m2  -2,20000t</t>
  </si>
  <si>
    <t>14</t>
  </si>
  <si>
    <t>965081812</t>
  </si>
  <si>
    <t>Búranie dlažieb, z kamen., cement., terazzových, čadičových alebo keram. dĺžky , hr.nad 10 mm,  -0,06500t</t>
  </si>
  <si>
    <t>16</t>
  </si>
  <si>
    <t>962022397</t>
  </si>
  <si>
    <t>Búranie muriva železobetón kamenného príp. zmieš. na akúkoľvek maltu,  -2,38500t</t>
  </si>
  <si>
    <t>m3</t>
  </si>
  <si>
    <t>18</t>
  </si>
  <si>
    <t>979081111</t>
  </si>
  <si>
    <t>Odvoz sutiny a vybúraných hmôt na skládku do 1 km</t>
  </si>
  <si>
    <t>t</t>
  </si>
  <si>
    <t>11</t>
  </si>
  <si>
    <t>979081121</t>
  </si>
  <si>
    <t>Odvoz sutiny a vybúraných hmôt na skládku za každý ďalší 1 km</t>
  </si>
  <si>
    <t>22</t>
  </si>
  <si>
    <t>979089012</t>
  </si>
  <si>
    <t>Poplatok za uskladnenie sutín - betón, tehly, dlaždice (17 01 ), ostatné - skládka</t>
  </si>
  <si>
    <t>24</t>
  </si>
  <si>
    <t>99</t>
  </si>
  <si>
    <t>Presun hmôt HSV</t>
  </si>
  <si>
    <t>13</t>
  </si>
  <si>
    <t>998011001</t>
  </si>
  <si>
    <t>Presun hmôt pre budovy  (801, 803, 812), zvislá konštr. z tehál, tvárnic, z kovu výšky do 6 m</t>
  </si>
  <si>
    <t>26</t>
  </si>
  <si>
    <t>PSV</t>
  </si>
  <si>
    <t>Práce a dodávky PSV</t>
  </si>
  <si>
    <t>763</t>
  </si>
  <si>
    <t>Konštrukcie - drevostavby</t>
  </si>
  <si>
    <t>763112114</t>
  </si>
  <si>
    <t>Priečka SDK hr. 100 mm, jednoduchá kca CW 100, UW 100,</t>
  </si>
  <si>
    <t>28</t>
  </si>
  <si>
    <t>15</t>
  </si>
  <si>
    <t>763135080</t>
  </si>
  <si>
    <t>Kazetový podhľad 600 x 600 mm, hrana A, konštrukcia viditeľná, doska Standard biela</t>
  </si>
  <si>
    <t>30</t>
  </si>
  <si>
    <t>998763301</t>
  </si>
  <si>
    <t>Presun hmôt pre sádrokartónové konštrukcie v objektoch výšky do 7 m</t>
  </si>
  <si>
    <t>32</t>
  </si>
  <si>
    <t>766</t>
  </si>
  <si>
    <t>Konštrukcie stolárske</t>
  </si>
  <si>
    <t>17</t>
  </si>
  <si>
    <t>76763-756600</t>
  </si>
  <si>
    <t>Automatické posuvné dvoj krídlové dvere GEZE EC drive – exteriér s AL portálom - izolačné trojsklo</t>
  </si>
  <si>
    <t>ks</t>
  </si>
  <si>
    <t>34</t>
  </si>
  <si>
    <t>76763-753120</t>
  </si>
  <si>
    <t>Automatické posuvné dvoj krídlové dvere GEZE EC drive – interiér s AL portálom - izolačné dvojsklo</t>
  </si>
  <si>
    <t>36</t>
  </si>
  <si>
    <t>19</t>
  </si>
  <si>
    <t>76763-753368</t>
  </si>
  <si>
    <t>AL portál k interiérovým posuvným dverám - izolačné dvojsklo</t>
  </si>
  <si>
    <t>38</t>
  </si>
  <si>
    <t>76763-342007</t>
  </si>
  <si>
    <t>Nudzové tlačítko</t>
  </si>
  <si>
    <t>40</t>
  </si>
  <si>
    <t>21</t>
  </si>
  <si>
    <t>76763-342085</t>
  </si>
  <si>
    <t>Časové spínacie hodiny</t>
  </si>
  <si>
    <t>42</t>
  </si>
  <si>
    <t>76763-342015</t>
  </si>
  <si>
    <t>Svetelná alebo akustická signalizácia otvorených dverí</t>
  </si>
  <si>
    <t>44</t>
  </si>
  <si>
    <t>23</t>
  </si>
  <si>
    <t>76799-68011</t>
  </si>
  <si>
    <t>Demontáž ostatných doplnkov, do 50 kg</t>
  </si>
  <si>
    <t>kg</t>
  </si>
  <si>
    <t>46</t>
  </si>
  <si>
    <t>998766101</t>
  </si>
  <si>
    <t>Presun hmot pre konštrukcie stolárske v objektoch výšky do 6 m</t>
  </si>
  <si>
    <t>48</t>
  </si>
  <si>
    <t>M</t>
  </si>
  <si>
    <t>Práce a dodávky M</t>
  </si>
  <si>
    <t>25</t>
  </si>
  <si>
    <t>210203051.S</t>
  </si>
  <si>
    <t>Montáž a zapojenie LED panelu 600x600 mm do kazetového stropu</t>
  </si>
  <si>
    <t>64</t>
  </si>
  <si>
    <t>50</t>
  </si>
  <si>
    <t>348130002400.S</t>
  </si>
  <si>
    <t>LED panel 600x600 mm, 48W</t>
  </si>
  <si>
    <t>256</t>
  </si>
  <si>
    <t>52</t>
  </si>
  <si>
    <t>27</t>
  </si>
  <si>
    <t>210967214.S1</t>
  </si>
  <si>
    <t>Demontáž - elektroinštalácie vrátane likvidácie odpadu</t>
  </si>
  <si>
    <t>hod</t>
  </si>
  <si>
    <t>54</t>
  </si>
  <si>
    <t>210967214.S2</t>
  </si>
  <si>
    <t>Montáž - elektroinštalácie a dodávky</t>
  </si>
  <si>
    <t>kpl</t>
  </si>
  <si>
    <t>56</t>
  </si>
  <si>
    <t>29</t>
  </si>
  <si>
    <t>998777101</t>
  </si>
  <si>
    <t>Presun hmôt pre práce elektromontáží v objektoch výšky do 6 m</t>
  </si>
  <si>
    <t>58</t>
  </si>
  <si>
    <t>722</t>
  </si>
  <si>
    <t xml:space="preserve">Zdravotechnika </t>
  </si>
  <si>
    <t>73211-1125r</t>
  </si>
  <si>
    <t>Ústredné vykurovanie</t>
  </si>
  <si>
    <t>60</t>
  </si>
  <si>
    <t>31</t>
  </si>
  <si>
    <t>5513005455001</t>
  </si>
  <si>
    <t>Panelový radiátor fittinger Klasik 22VK 300×2200</t>
  </si>
  <si>
    <t>62</t>
  </si>
  <si>
    <t>725119730.1</t>
  </si>
  <si>
    <t>Demontáž jestvujúcich vykurovacích telies</t>
  </si>
  <si>
    <t>33</t>
  </si>
  <si>
    <t>725219201</t>
  </si>
  <si>
    <t>Montáž vykurovacích telies vrátane kotvenia a natlakovania</t>
  </si>
  <si>
    <t>66</t>
  </si>
  <si>
    <t>6420136400</t>
  </si>
  <si>
    <t>Montážne prvky pre prívod UK</t>
  </si>
  <si>
    <t>celok</t>
  </si>
  <si>
    <t>68</t>
  </si>
  <si>
    <t>35</t>
  </si>
  <si>
    <t>725989101</t>
  </si>
  <si>
    <t>Úprava jestvujúcich pripojení UK</t>
  </si>
  <si>
    <t>70</t>
  </si>
  <si>
    <t>725219201.1</t>
  </si>
  <si>
    <t>Zhotovenie prípojky UK zasekanej v stene</t>
  </si>
  <si>
    <t>súb.</t>
  </si>
  <si>
    <t>72</t>
  </si>
  <si>
    <t>37</t>
  </si>
  <si>
    <t>998725206</t>
  </si>
  <si>
    <t>Presun hmôt pre zariaďovacie predmety v objektoch výšky nad 48 do 60 m</t>
  </si>
  <si>
    <t>%</t>
  </si>
  <si>
    <t>74</t>
  </si>
  <si>
    <t>784</t>
  </si>
  <si>
    <t>Dokončovacie práce - maľby - vstupný portál</t>
  </si>
  <si>
    <t>784452261001</t>
  </si>
  <si>
    <t>Maľby z maliarskych zmesí, ručne nanášané dvojnásobné základné na podklad jemnozrnný  výšky do 3, 80 m plus penetrácia - umývateľný náter</t>
  </si>
  <si>
    <t>76</t>
  </si>
  <si>
    <t>VP</t>
  </si>
  <si>
    <t xml:space="preserve">  Práce naviac</t>
  </si>
  <si>
    <t>PN</t>
  </si>
  <si>
    <t>Bezbariérový vchod a úpravy vchodu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</si>
</sst>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6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4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4" fontId="7" fillId="3" borderId="0" xfId="0" applyNumberFormat="1" applyFont="1" applyFill="1" applyAlignment="1" applyProtection="1">
      <alignment vertical="center"/>
      <protection locked="0"/>
    </xf>
    <xf numFmtId="164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4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1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4" fontId="1" fillId="0" borderId="21" xfId="0" applyNumberFormat="1" applyFont="1" applyBorder="1" applyAlignment="1">
      <alignment vertical="center"/>
    </xf>
    <xf numFmtId="0" fontId="24" fillId="5" borderId="0" xfId="0" applyFont="1" applyFill="1" applyAlignment="1">
      <alignment horizontal="left" vertical="center"/>
    </xf>
    <xf numFmtId="0" fontId="0" fillId="5" borderId="0" xfId="0" applyFont="1" applyFill="1" applyAlignment="1">
      <alignment vertical="center"/>
    </xf>
    <xf numFmtId="4" fontId="24" fillId="5" borderId="0" xfId="0" applyNumberFormat="1" applyFont="1" applyFill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6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/>
    <xf numFmtId="4" fontId="31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22" fillId="0" borderId="23" xfId="0" applyFont="1" applyBorder="1" applyAlignment="1" applyProtection="1">
      <alignment horizontal="center" vertical="center"/>
      <protection locked="0"/>
    </xf>
    <xf numFmtId="49" fontId="22" fillId="0" borderId="23" xfId="0" applyNumberFormat="1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167" fontId="22" fillId="3" borderId="23" xfId="0" applyNumberFormat="1" applyFont="1" applyFill="1" applyBorder="1" applyAlignment="1" applyProtection="1">
      <alignment vertical="center"/>
      <protection locked="0"/>
    </xf>
    <xf numFmtId="4" fontId="22" fillId="3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34" fillId="0" borderId="23" xfId="0" applyFont="1" applyBorder="1" applyAlignment="1" applyProtection="1">
      <alignment horizontal="center" vertical="center"/>
      <protection locked="0"/>
    </xf>
    <xf numFmtId="49" fontId="34" fillId="0" borderId="23" xfId="0" applyNumberFormat="1" applyFont="1" applyBorder="1" applyAlignment="1" applyProtection="1">
      <alignment horizontal="left" vertical="center" wrapText="1"/>
      <protection locked="0"/>
    </xf>
    <xf numFmtId="0" fontId="34" fillId="0" borderId="23" xfId="0" applyFont="1" applyBorder="1" applyAlignment="1" applyProtection="1">
      <alignment horizontal="left" vertical="center" wrapText="1"/>
      <protection locked="0"/>
    </xf>
    <xf numFmtId="0" fontId="34" fillId="0" borderId="23" xfId="0" applyFont="1" applyBorder="1" applyAlignment="1" applyProtection="1">
      <alignment horizontal="center" vertical="center" wrapText="1"/>
      <protection locked="0"/>
    </xf>
    <xf numFmtId="4" fontId="34" fillId="3" borderId="23" xfId="0" applyNumberFormat="1" applyFont="1" applyFill="1" applyBorder="1" applyAlignment="1" applyProtection="1">
      <alignment vertical="center"/>
      <protection locked="0"/>
    </xf>
    <xf numFmtId="4" fontId="34" fillId="0" borderId="23" xfId="0" applyNumberFormat="1" applyFont="1" applyBorder="1" applyAlignment="1" applyProtection="1">
      <alignment vertical="center"/>
      <protection locked="0"/>
    </xf>
    <xf numFmtId="0" fontId="35" fillId="0" borderId="23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3" borderId="23" xfId="0" applyFont="1" applyFill="1" applyBorder="1" applyAlignment="1" applyProtection="1">
      <alignment horizontal="center" vertical="center"/>
      <protection locked="0"/>
    </xf>
    <xf numFmtId="49" fontId="0" fillId="3" borderId="23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3" xfId="0" applyFont="1" applyFill="1" applyBorder="1" applyAlignment="1" applyProtection="1">
      <alignment horizontal="left" vertical="center" wrapText="1"/>
      <protection locked="0"/>
    </xf>
    <xf numFmtId="0" fontId="0" fillId="3" borderId="23" xfId="0" applyFont="1" applyFill="1" applyBorder="1" applyAlignment="1" applyProtection="1">
      <alignment horizontal="center" vertical="center" wrapText="1"/>
      <protection locked="0"/>
    </xf>
    <xf numFmtId="167" fontId="0" fillId="3" borderId="23" xfId="0" applyNumberFormat="1" applyFont="1" applyFill="1" applyBorder="1" applyAlignment="1" applyProtection="1">
      <alignment vertical="center"/>
      <protection locked="0"/>
    </xf>
    <xf numFmtId="4" fontId="0" fillId="3" borderId="23" xfId="0" applyNumberFormat="1" applyFont="1" applyFill="1" applyBorder="1" applyAlignment="1" applyProtection="1">
      <alignment vertical="center"/>
      <protection locked="0"/>
    </xf>
    <xf numFmtId="4" fontId="0" fillId="0" borderId="23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21" fillId="3" borderId="23" xfId="0" applyFont="1" applyFill="1" applyBorder="1" applyAlignment="1" applyProtection="1">
      <alignment horizontal="left" vertical="center"/>
      <protection locked="0"/>
    </xf>
    <xf numFmtId="0" fontId="21" fillId="3" borderId="23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167" fontId="22" fillId="6" borderId="23" xfId="0" applyNumberFormat="1" applyFont="1" applyFill="1" applyBorder="1" applyAlignment="1" applyProtection="1">
      <alignment vertical="center"/>
      <protection locked="0"/>
    </xf>
    <xf numFmtId="167" fontId="34" fillId="6" borderId="23" xfId="0" applyNumberFormat="1" applyFont="1" applyFill="1" applyBorder="1" applyAlignment="1" applyProtection="1">
      <alignment vertical="center"/>
      <protection locked="0"/>
    </xf>
    <xf numFmtId="0" fontId="8" fillId="6" borderId="0" xfId="0" applyFont="1" applyFill="1" applyAlignment="1"/>
    <xf numFmtId="0" fontId="10" fillId="2" borderId="0" xfId="0" applyFont="1" applyFill="1" applyAlignment="1">
      <alignment horizontal="center" vertical="center"/>
    </xf>
    <xf numFmtId="0" fontId="0" fillId="0" borderId="0" xfId="0"/>
    <xf numFmtId="4" fontId="17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4" fontId="24" fillId="0" borderId="0" xfId="0" applyNumberFormat="1" applyFont="1" applyAlignment="1">
      <alignment vertical="center"/>
    </xf>
    <xf numFmtId="4" fontId="24" fillId="5" borderId="0" xfId="0" applyNumberFormat="1" applyFont="1" applyFill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4" fontId="7" fillId="3" borderId="0" xfId="0" applyNumberFormat="1" applyFont="1" applyFill="1" applyAlignment="1" applyProtection="1">
      <alignment vertical="center"/>
      <protection locked="0"/>
    </xf>
    <xf numFmtId="4" fontId="7" fillId="0" borderId="0" xfId="0" applyNumberFormat="1" applyFont="1" applyAlignment="1">
      <alignment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4"/>
  <sheetViews>
    <sheetView showGridLines="0" workbookViewId="0">
      <selection activeCell="AN8" sqref="AN8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" customHeight="1">
      <c r="AR2" s="207" t="s">
        <v>5</v>
      </c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S2" s="14" t="s">
        <v>6</v>
      </c>
      <c r="BT2" s="14" t="s">
        <v>7</v>
      </c>
    </row>
    <row r="3" spans="1:74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spans="1:74" s="1" customFormat="1" ht="12" customHeight="1">
      <c r="B5" s="17"/>
      <c r="D5" s="21" t="s">
        <v>12</v>
      </c>
      <c r="K5" s="224" t="s">
        <v>13</v>
      </c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R5" s="17"/>
      <c r="BE5" s="221" t="s">
        <v>14</v>
      </c>
      <c r="BS5" s="14" t="s">
        <v>6</v>
      </c>
    </row>
    <row r="6" spans="1:74" s="1" customFormat="1" ht="36.9" customHeight="1">
      <c r="B6" s="17"/>
      <c r="D6" s="23" t="s">
        <v>15</v>
      </c>
      <c r="K6" s="225" t="s">
        <v>298</v>
      </c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R6" s="17"/>
      <c r="BE6" s="222"/>
      <c r="BS6" s="14" t="s">
        <v>6</v>
      </c>
    </row>
    <row r="7" spans="1:74" s="1" customFormat="1" ht="12" customHeight="1">
      <c r="B7" s="17"/>
      <c r="D7" s="24" t="s">
        <v>16</v>
      </c>
      <c r="K7" s="22" t="s">
        <v>1</v>
      </c>
      <c r="AK7" s="24" t="s">
        <v>17</v>
      </c>
      <c r="AN7" s="22" t="s">
        <v>1</v>
      </c>
      <c r="AR7" s="17"/>
      <c r="BE7" s="222"/>
      <c r="BS7" s="14" t="s">
        <v>6</v>
      </c>
    </row>
    <row r="8" spans="1:74" s="1" customFormat="1" ht="12" customHeight="1">
      <c r="B8" s="17"/>
      <c r="D8" s="24" t="s">
        <v>18</v>
      </c>
      <c r="K8" s="22" t="s">
        <v>19</v>
      </c>
      <c r="AK8" s="24" t="s">
        <v>20</v>
      </c>
      <c r="AN8" s="26" t="s">
        <v>25</v>
      </c>
      <c r="AR8" s="17"/>
      <c r="BE8" s="222"/>
      <c r="BS8" s="14" t="s">
        <v>6</v>
      </c>
    </row>
    <row r="9" spans="1:74" s="1" customFormat="1" ht="14.4" customHeight="1">
      <c r="B9" s="17"/>
      <c r="AR9" s="17"/>
      <c r="BE9" s="222"/>
      <c r="BS9" s="14" t="s">
        <v>6</v>
      </c>
    </row>
    <row r="10" spans="1:74" s="1" customFormat="1" ht="12" customHeight="1">
      <c r="B10" s="17"/>
      <c r="D10" s="24" t="s">
        <v>21</v>
      </c>
      <c r="AK10" s="24" t="s">
        <v>22</v>
      </c>
      <c r="AN10" s="22" t="s">
        <v>1</v>
      </c>
      <c r="AR10" s="17"/>
      <c r="BE10" s="222"/>
      <c r="BS10" s="14" t="s">
        <v>6</v>
      </c>
    </row>
    <row r="11" spans="1:74" s="1" customFormat="1" ht="18.45" customHeight="1">
      <c r="B11" s="17"/>
      <c r="E11" s="22" t="s">
        <v>19</v>
      </c>
      <c r="AK11" s="24" t="s">
        <v>23</v>
      </c>
      <c r="AN11" s="22" t="s">
        <v>1</v>
      </c>
      <c r="AR11" s="17"/>
      <c r="BE11" s="222"/>
      <c r="BS11" s="14" t="s">
        <v>6</v>
      </c>
    </row>
    <row r="12" spans="1:74" s="1" customFormat="1" ht="6.9" customHeight="1">
      <c r="B12" s="17"/>
      <c r="AR12" s="17"/>
      <c r="BE12" s="222"/>
      <c r="BS12" s="14" t="s">
        <v>6</v>
      </c>
    </row>
    <row r="13" spans="1:74" s="1" customFormat="1" ht="12" customHeight="1">
      <c r="B13" s="17"/>
      <c r="D13" s="24" t="s">
        <v>24</v>
      </c>
      <c r="AK13" s="24" t="s">
        <v>22</v>
      </c>
      <c r="AN13" s="26" t="s">
        <v>25</v>
      </c>
      <c r="AR13" s="17"/>
      <c r="BE13" s="222"/>
      <c r="BS13" s="14" t="s">
        <v>6</v>
      </c>
    </row>
    <row r="14" spans="1:74" ht="13.2">
      <c r="B14" s="17"/>
      <c r="E14" s="226" t="s">
        <v>25</v>
      </c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4" t="s">
        <v>23</v>
      </c>
      <c r="AN14" s="26" t="s">
        <v>25</v>
      </c>
      <c r="AR14" s="17"/>
      <c r="BE14" s="222"/>
      <c r="BS14" s="14" t="s">
        <v>6</v>
      </c>
    </row>
    <row r="15" spans="1:74" s="1" customFormat="1" ht="6.9" customHeight="1">
      <c r="B15" s="17"/>
      <c r="AR15" s="17"/>
      <c r="BE15" s="222"/>
      <c r="BS15" s="14" t="s">
        <v>3</v>
      </c>
    </row>
    <row r="16" spans="1:74" s="1" customFormat="1" ht="12" customHeight="1">
      <c r="B16" s="17"/>
      <c r="D16" s="24" t="s">
        <v>26</v>
      </c>
      <c r="AK16" s="24" t="s">
        <v>22</v>
      </c>
      <c r="AN16" s="22" t="s">
        <v>1</v>
      </c>
      <c r="AR16" s="17"/>
      <c r="BE16" s="222"/>
      <c r="BS16" s="14" t="s">
        <v>3</v>
      </c>
    </row>
    <row r="17" spans="1:71" s="1" customFormat="1" ht="18.45" customHeight="1">
      <c r="B17" s="17"/>
      <c r="E17" s="22" t="s">
        <v>19</v>
      </c>
      <c r="AK17" s="24" t="s">
        <v>23</v>
      </c>
      <c r="AN17" s="22" t="s">
        <v>1</v>
      </c>
      <c r="AR17" s="17"/>
      <c r="BE17" s="222"/>
      <c r="BS17" s="14" t="s">
        <v>27</v>
      </c>
    </row>
    <row r="18" spans="1:71" s="1" customFormat="1" ht="6.9" customHeight="1">
      <c r="B18" s="17"/>
      <c r="AR18" s="17"/>
      <c r="BE18" s="222"/>
      <c r="BS18" s="14" t="s">
        <v>6</v>
      </c>
    </row>
    <row r="19" spans="1:71" s="1" customFormat="1" ht="12" customHeight="1">
      <c r="B19" s="17"/>
      <c r="D19" s="24" t="s">
        <v>28</v>
      </c>
      <c r="AK19" s="24" t="s">
        <v>22</v>
      </c>
      <c r="AN19" s="22" t="s">
        <v>1</v>
      </c>
      <c r="AR19" s="17"/>
      <c r="BE19" s="222"/>
      <c r="BS19" s="14" t="s">
        <v>6</v>
      </c>
    </row>
    <row r="20" spans="1:71" s="1" customFormat="1" ht="18.45" customHeight="1">
      <c r="B20" s="17"/>
      <c r="E20" s="22" t="s">
        <v>29</v>
      </c>
      <c r="AK20" s="24" t="s">
        <v>23</v>
      </c>
      <c r="AN20" s="22" t="s">
        <v>1</v>
      </c>
      <c r="AR20" s="17"/>
      <c r="BE20" s="222"/>
      <c r="BS20" s="14" t="s">
        <v>27</v>
      </c>
    </row>
    <row r="21" spans="1:71" s="1" customFormat="1" ht="6.9" customHeight="1">
      <c r="B21" s="17"/>
      <c r="AR21" s="17"/>
      <c r="BE21" s="222"/>
    </row>
    <row r="22" spans="1:71" s="1" customFormat="1" ht="12" customHeight="1">
      <c r="B22" s="17"/>
      <c r="D22" s="24" t="s">
        <v>30</v>
      </c>
      <c r="AR22" s="17"/>
      <c r="BE22" s="222"/>
    </row>
    <row r="23" spans="1:71" s="1" customFormat="1" ht="16.5" customHeight="1">
      <c r="B23" s="17"/>
      <c r="E23" s="228" t="s">
        <v>1</v>
      </c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R23" s="17"/>
      <c r="BE23" s="222"/>
    </row>
    <row r="24" spans="1:71" s="1" customFormat="1" ht="6.9" customHeight="1">
      <c r="B24" s="17"/>
      <c r="AR24" s="17"/>
      <c r="BE24" s="222"/>
    </row>
    <row r="25" spans="1:71" s="1" customFormat="1" ht="6.9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22"/>
    </row>
    <row r="26" spans="1:71" s="1" customFormat="1" ht="14.4" customHeight="1">
      <c r="B26" s="17"/>
      <c r="D26" s="29" t="s">
        <v>31</v>
      </c>
      <c r="AK26" s="229">
        <f>ROUND(AG94,2)</f>
        <v>0</v>
      </c>
      <c r="AL26" s="208"/>
      <c r="AM26" s="208"/>
      <c r="AN26" s="208"/>
      <c r="AO26" s="208"/>
      <c r="AR26" s="17"/>
      <c r="BE26" s="222"/>
    </row>
    <row r="27" spans="1:71" s="1" customFormat="1" ht="14.4" customHeight="1">
      <c r="B27" s="17"/>
      <c r="D27" s="29" t="s">
        <v>32</v>
      </c>
      <c r="AK27" s="229">
        <f>ROUND(AG97, 2)</f>
        <v>0</v>
      </c>
      <c r="AL27" s="229"/>
      <c r="AM27" s="229"/>
      <c r="AN27" s="229"/>
      <c r="AO27" s="229"/>
      <c r="AR27" s="17"/>
      <c r="BE27" s="222"/>
    </row>
    <row r="28" spans="1:71" s="2" customFormat="1" ht="6.9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2"/>
      <c r="BE28" s="222"/>
    </row>
    <row r="29" spans="1:71" s="2" customFormat="1" ht="25.95" customHeight="1">
      <c r="A29" s="31"/>
      <c r="B29" s="32"/>
      <c r="C29" s="31"/>
      <c r="D29" s="33" t="s">
        <v>33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230">
        <f>ROUND(AK26 + AK27, 2)</f>
        <v>0</v>
      </c>
      <c r="AL29" s="231"/>
      <c r="AM29" s="231"/>
      <c r="AN29" s="231"/>
      <c r="AO29" s="231"/>
      <c r="AP29" s="31"/>
      <c r="AQ29" s="31"/>
      <c r="AR29" s="32"/>
      <c r="BE29" s="222"/>
    </row>
    <row r="30" spans="1:71" s="2" customFormat="1" ht="6.9" customHeight="1">
      <c r="A30" s="31"/>
      <c r="B30" s="32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2"/>
      <c r="BE30" s="222"/>
    </row>
    <row r="31" spans="1:71" s="2" customFormat="1" ht="13.2">
      <c r="A31" s="31"/>
      <c r="B31" s="32"/>
      <c r="C31" s="31"/>
      <c r="D31" s="31"/>
      <c r="E31" s="31"/>
      <c r="F31" s="31"/>
      <c r="G31" s="31"/>
      <c r="H31" s="31"/>
      <c r="I31" s="31"/>
      <c r="J31" s="31"/>
      <c r="K31" s="31"/>
      <c r="L31" s="232" t="s">
        <v>34</v>
      </c>
      <c r="M31" s="232"/>
      <c r="N31" s="232"/>
      <c r="O31" s="232"/>
      <c r="P31" s="232"/>
      <c r="Q31" s="31"/>
      <c r="R31" s="31"/>
      <c r="S31" s="31"/>
      <c r="T31" s="31"/>
      <c r="U31" s="31"/>
      <c r="V31" s="31"/>
      <c r="W31" s="232" t="s">
        <v>35</v>
      </c>
      <c r="X31" s="232"/>
      <c r="Y31" s="232"/>
      <c r="Z31" s="232"/>
      <c r="AA31" s="232"/>
      <c r="AB31" s="232"/>
      <c r="AC31" s="232"/>
      <c r="AD31" s="232"/>
      <c r="AE31" s="232"/>
      <c r="AF31" s="31"/>
      <c r="AG31" s="31"/>
      <c r="AH31" s="31"/>
      <c r="AI31" s="31"/>
      <c r="AJ31" s="31"/>
      <c r="AK31" s="232" t="s">
        <v>36</v>
      </c>
      <c r="AL31" s="232"/>
      <c r="AM31" s="232"/>
      <c r="AN31" s="232"/>
      <c r="AO31" s="232"/>
      <c r="AP31" s="31"/>
      <c r="AQ31" s="31"/>
      <c r="AR31" s="32"/>
      <c r="BE31" s="222"/>
    </row>
    <row r="32" spans="1:71" s="3" customFormat="1" ht="14.4" customHeight="1">
      <c r="B32" s="36"/>
      <c r="D32" s="24" t="s">
        <v>37</v>
      </c>
      <c r="F32" s="37" t="s">
        <v>38</v>
      </c>
      <c r="L32" s="211">
        <v>0.2</v>
      </c>
      <c r="M32" s="210"/>
      <c r="N32" s="210"/>
      <c r="O32" s="210"/>
      <c r="P32" s="210"/>
      <c r="Q32" s="38"/>
      <c r="R32" s="38"/>
      <c r="S32" s="38"/>
      <c r="T32" s="38"/>
      <c r="U32" s="38"/>
      <c r="V32" s="38"/>
      <c r="W32" s="209">
        <f>ROUND(AZ94 + SUM(CD97:CD101), 2)</f>
        <v>0</v>
      </c>
      <c r="X32" s="210"/>
      <c r="Y32" s="210"/>
      <c r="Z32" s="210"/>
      <c r="AA32" s="210"/>
      <c r="AB32" s="210"/>
      <c r="AC32" s="210"/>
      <c r="AD32" s="210"/>
      <c r="AE32" s="210"/>
      <c r="AF32" s="38"/>
      <c r="AG32" s="38"/>
      <c r="AH32" s="38"/>
      <c r="AI32" s="38"/>
      <c r="AJ32" s="38"/>
      <c r="AK32" s="209">
        <f>ROUND(AV94 + SUM(BY97:BY101), 2)</f>
        <v>0</v>
      </c>
      <c r="AL32" s="210"/>
      <c r="AM32" s="210"/>
      <c r="AN32" s="210"/>
      <c r="AO32" s="210"/>
      <c r="AP32" s="38"/>
      <c r="AQ32" s="38"/>
      <c r="AR32" s="39"/>
      <c r="AS32" s="38"/>
      <c r="AT32" s="38"/>
      <c r="AU32" s="38"/>
      <c r="AV32" s="38"/>
      <c r="AW32" s="38"/>
      <c r="AX32" s="38"/>
      <c r="AY32" s="38"/>
      <c r="AZ32" s="38"/>
      <c r="BE32" s="223"/>
    </row>
    <row r="33" spans="1:57" s="3" customFormat="1" ht="14.4" customHeight="1">
      <c r="B33" s="36"/>
      <c r="F33" s="37" t="s">
        <v>39</v>
      </c>
      <c r="L33" s="211">
        <v>0.2</v>
      </c>
      <c r="M33" s="210"/>
      <c r="N33" s="210"/>
      <c r="O33" s="210"/>
      <c r="P33" s="210"/>
      <c r="Q33" s="38"/>
      <c r="R33" s="38"/>
      <c r="S33" s="38"/>
      <c r="T33" s="38"/>
      <c r="U33" s="38"/>
      <c r="V33" s="38"/>
      <c r="W33" s="209">
        <f>ROUND(BA94 + SUM(CE97:CE101), 2)</f>
        <v>0</v>
      </c>
      <c r="X33" s="210"/>
      <c r="Y33" s="210"/>
      <c r="Z33" s="210"/>
      <c r="AA33" s="210"/>
      <c r="AB33" s="210"/>
      <c r="AC33" s="210"/>
      <c r="AD33" s="210"/>
      <c r="AE33" s="210"/>
      <c r="AF33" s="38"/>
      <c r="AG33" s="38"/>
      <c r="AH33" s="38"/>
      <c r="AI33" s="38"/>
      <c r="AJ33" s="38"/>
      <c r="AK33" s="209">
        <f>ROUND(AW94 + SUM(BZ97:BZ101), 2)</f>
        <v>0</v>
      </c>
      <c r="AL33" s="210"/>
      <c r="AM33" s="210"/>
      <c r="AN33" s="210"/>
      <c r="AO33" s="210"/>
      <c r="AP33" s="38"/>
      <c r="AQ33" s="38"/>
      <c r="AR33" s="39"/>
      <c r="AS33" s="38"/>
      <c r="AT33" s="38"/>
      <c r="AU33" s="38"/>
      <c r="AV33" s="38"/>
      <c r="AW33" s="38"/>
      <c r="AX33" s="38"/>
      <c r="AY33" s="38"/>
      <c r="AZ33" s="38"/>
      <c r="BE33" s="223"/>
    </row>
    <row r="34" spans="1:57" s="3" customFormat="1" ht="14.4" hidden="1" customHeight="1">
      <c r="B34" s="36"/>
      <c r="F34" s="24" t="s">
        <v>40</v>
      </c>
      <c r="L34" s="216">
        <v>0.2</v>
      </c>
      <c r="M34" s="217"/>
      <c r="N34" s="217"/>
      <c r="O34" s="217"/>
      <c r="P34" s="217"/>
      <c r="W34" s="218">
        <f>ROUND(BB94 + SUM(CF97:CF101), 2)</f>
        <v>0</v>
      </c>
      <c r="X34" s="217"/>
      <c r="Y34" s="217"/>
      <c r="Z34" s="217"/>
      <c r="AA34" s="217"/>
      <c r="AB34" s="217"/>
      <c r="AC34" s="217"/>
      <c r="AD34" s="217"/>
      <c r="AE34" s="217"/>
      <c r="AK34" s="218">
        <v>0</v>
      </c>
      <c r="AL34" s="217"/>
      <c r="AM34" s="217"/>
      <c r="AN34" s="217"/>
      <c r="AO34" s="217"/>
      <c r="AR34" s="36"/>
      <c r="BE34" s="223"/>
    </row>
    <row r="35" spans="1:57" s="3" customFormat="1" ht="14.4" hidden="1" customHeight="1">
      <c r="B35" s="36"/>
      <c r="F35" s="24" t="s">
        <v>41</v>
      </c>
      <c r="L35" s="216">
        <v>0.2</v>
      </c>
      <c r="M35" s="217"/>
      <c r="N35" s="217"/>
      <c r="O35" s="217"/>
      <c r="P35" s="217"/>
      <c r="W35" s="218">
        <f>ROUND(BC94 + SUM(CG97:CG101), 2)</f>
        <v>0</v>
      </c>
      <c r="X35" s="217"/>
      <c r="Y35" s="217"/>
      <c r="Z35" s="217"/>
      <c r="AA35" s="217"/>
      <c r="AB35" s="217"/>
      <c r="AC35" s="217"/>
      <c r="AD35" s="217"/>
      <c r="AE35" s="217"/>
      <c r="AK35" s="218">
        <v>0</v>
      </c>
      <c r="AL35" s="217"/>
      <c r="AM35" s="217"/>
      <c r="AN35" s="217"/>
      <c r="AO35" s="217"/>
      <c r="AR35" s="36"/>
    </row>
    <row r="36" spans="1:57" s="3" customFormat="1" ht="14.4" hidden="1" customHeight="1">
      <c r="B36" s="36"/>
      <c r="F36" s="37" t="s">
        <v>42</v>
      </c>
      <c r="L36" s="211">
        <v>0</v>
      </c>
      <c r="M36" s="210"/>
      <c r="N36" s="210"/>
      <c r="O36" s="210"/>
      <c r="P36" s="210"/>
      <c r="Q36" s="38"/>
      <c r="R36" s="38"/>
      <c r="S36" s="38"/>
      <c r="T36" s="38"/>
      <c r="U36" s="38"/>
      <c r="V36" s="38"/>
      <c r="W36" s="209">
        <f>ROUND(BD94 + SUM(CH97:CH101), 2)</f>
        <v>0</v>
      </c>
      <c r="X36" s="210"/>
      <c r="Y36" s="210"/>
      <c r="Z36" s="210"/>
      <c r="AA36" s="210"/>
      <c r="AB36" s="210"/>
      <c r="AC36" s="210"/>
      <c r="AD36" s="210"/>
      <c r="AE36" s="210"/>
      <c r="AF36" s="38"/>
      <c r="AG36" s="38"/>
      <c r="AH36" s="38"/>
      <c r="AI36" s="38"/>
      <c r="AJ36" s="38"/>
      <c r="AK36" s="209">
        <v>0</v>
      </c>
      <c r="AL36" s="210"/>
      <c r="AM36" s="210"/>
      <c r="AN36" s="210"/>
      <c r="AO36" s="210"/>
      <c r="AP36" s="38"/>
      <c r="AQ36" s="38"/>
      <c r="AR36" s="39"/>
      <c r="AS36" s="38"/>
      <c r="AT36" s="38"/>
      <c r="AU36" s="38"/>
      <c r="AV36" s="38"/>
      <c r="AW36" s="38"/>
      <c r="AX36" s="38"/>
      <c r="AY36" s="38"/>
      <c r="AZ36" s="38"/>
    </row>
    <row r="37" spans="1:57" s="2" customFormat="1" ht="6.9" customHeight="1">
      <c r="A37" s="31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BE37" s="31"/>
    </row>
    <row r="38" spans="1:57" s="2" customFormat="1" ht="25.95" customHeight="1">
      <c r="A38" s="31"/>
      <c r="B38" s="32"/>
      <c r="C38" s="40"/>
      <c r="D38" s="41" t="s">
        <v>43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3" t="s">
        <v>44</v>
      </c>
      <c r="U38" s="42"/>
      <c r="V38" s="42"/>
      <c r="W38" s="42"/>
      <c r="X38" s="212" t="s">
        <v>45</v>
      </c>
      <c r="Y38" s="213"/>
      <c r="Z38" s="213"/>
      <c r="AA38" s="213"/>
      <c r="AB38" s="213"/>
      <c r="AC38" s="42"/>
      <c r="AD38" s="42"/>
      <c r="AE38" s="42"/>
      <c r="AF38" s="42"/>
      <c r="AG38" s="42"/>
      <c r="AH38" s="42"/>
      <c r="AI38" s="42"/>
      <c r="AJ38" s="42"/>
      <c r="AK38" s="214">
        <f>SUM(AK29:AK36)</f>
        <v>0</v>
      </c>
      <c r="AL38" s="213"/>
      <c r="AM38" s="213"/>
      <c r="AN38" s="213"/>
      <c r="AO38" s="215"/>
      <c r="AP38" s="40"/>
      <c r="AQ38" s="40"/>
      <c r="AR38" s="32"/>
      <c r="BE38" s="31"/>
    </row>
    <row r="39" spans="1:57" s="2" customFormat="1" ht="6.9" customHeight="1">
      <c r="A39" s="31"/>
      <c r="B39" s="32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2"/>
      <c r="BE39" s="31"/>
    </row>
    <row r="40" spans="1:57" s="2" customFormat="1" ht="14.4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2"/>
      <c r="BE40" s="31"/>
    </row>
    <row r="41" spans="1:57" s="1" customFormat="1" ht="14.4" customHeight="1">
      <c r="B41" s="17"/>
      <c r="AR41" s="17"/>
    </row>
    <row r="42" spans="1:57" s="1" customFormat="1" ht="14.4" customHeight="1">
      <c r="B42" s="17"/>
      <c r="AR42" s="17"/>
    </row>
    <row r="43" spans="1:57" s="1" customFormat="1" ht="14.4" customHeight="1">
      <c r="B43" s="17"/>
      <c r="AR43" s="17"/>
    </row>
    <row r="44" spans="1:57" s="1" customFormat="1" ht="14.4" customHeight="1">
      <c r="B44" s="17"/>
      <c r="AR44" s="17"/>
    </row>
    <row r="45" spans="1:57" s="1" customFormat="1" ht="14.4" customHeight="1">
      <c r="B45" s="17"/>
      <c r="AR45" s="17"/>
    </row>
    <row r="46" spans="1:57" s="1" customFormat="1" ht="14.4" customHeight="1">
      <c r="B46" s="17"/>
      <c r="AR46" s="17"/>
    </row>
    <row r="47" spans="1:57" s="1" customFormat="1" ht="14.4" customHeight="1">
      <c r="B47" s="17"/>
      <c r="AR47" s="17"/>
    </row>
    <row r="48" spans="1:57" s="1" customFormat="1" ht="14.4" customHeight="1">
      <c r="B48" s="17"/>
      <c r="AR48" s="17"/>
    </row>
    <row r="49" spans="1:57" s="2" customFormat="1" ht="14.4" customHeight="1">
      <c r="B49" s="44"/>
      <c r="D49" s="45" t="s">
        <v>46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5" t="s">
        <v>47</v>
      </c>
      <c r="AI49" s="46"/>
      <c r="AJ49" s="46"/>
      <c r="AK49" s="46"/>
      <c r="AL49" s="46"/>
      <c r="AM49" s="46"/>
      <c r="AN49" s="46"/>
      <c r="AO49" s="46"/>
      <c r="AR49" s="44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3.2">
      <c r="A60" s="31"/>
      <c r="B60" s="32"/>
      <c r="C60" s="31"/>
      <c r="D60" s="47" t="s">
        <v>48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7" t="s">
        <v>49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7" t="s">
        <v>48</v>
      </c>
      <c r="AI60" s="34"/>
      <c r="AJ60" s="34"/>
      <c r="AK60" s="34"/>
      <c r="AL60" s="34"/>
      <c r="AM60" s="47" t="s">
        <v>49</v>
      </c>
      <c r="AN60" s="34"/>
      <c r="AO60" s="34"/>
      <c r="AP60" s="31"/>
      <c r="AQ60" s="31"/>
      <c r="AR60" s="32"/>
      <c r="BE60" s="31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3.2">
      <c r="A64" s="31"/>
      <c r="B64" s="32"/>
      <c r="C64" s="31"/>
      <c r="D64" s="45" t="s">
        <v>50</v>
      </c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5" t="s">
        <v>51</v>
      </c>
      <c r="AI64" s="48"/>
      <c r="AJ64" s="48"/>
      <c r="AK64" s="48"/>
      <c r="AL64" s="48"/>
      <c r="AM64" s="48"/>
      <c r="AN64" s="48"/>
      <c r="AO64" s="48"/>
      <c r="AP64" s="31"/>
      <c r="AQ64" s="31"/>
      <c r="AR64" s="32"/>
      <c r="BE64" s="31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3.2">
      <c r="A75" s="31"/>
      <c r="B75" s="32"/>
      <c r="C75" s="31"/>
      <c r="D75" s="47" t="s">
        <v>48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7" t="s">
        <v>49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7" t="s">
        <v>48</v>
      </c>
      <c r="AI75" s="34"/>
      <c r="AJ75" s="34"/>
      <c r="AK75" s="34"/>
      <c r="AL75" s="34"/>
      <c r="AM75" s="47" t="s">
        <v>49</v>
      </c>
      <c r="AN75" s="34"/>
      <c r="AO75" s="34"/>
      <c r="AP75" s="31"/>
      <c r="AQ75" s="31"/>
      <c r="AR75" s="32"/>
      <c r="BE75" s="31"/>
    </row>
    <row r="76" spans="1:57" s="2" customFormat="1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2"/>
      <c r="BE76" s="31"/>
    </row>
    <row r="77" spans="1:57" s="2" customFormat="1" ht="6.9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32"/>
      <c r="BE77" s="31"/>
    </row>
    <row r="81" spans="1:91" s="2" customFormat="1" ht="6.9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32"/>
      <c r="BE81" s="31"/>
    </row>
    <row r="82" spans="1:91" s="2" customFormat="1" ht="24.9" customHeight="1">
      <c r="A82" s="31"/>
      <c r="B82" s="32"/>
      <c r="C82" s="18" t="s">
        <v>52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2"/>
      <c r="BE82" s="31"/>
    </row>
    <row r="83" spans="1:91" s="2" customFormat="1" ht="6.9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2"/>
      <c r="BE83" s="31"/>
    </row>
    <row r="84" spans="1:91" s="4" customFormat="1" ht="12" customHeight="1">
      <c r="B84" s="53"/>
      <c r="C84" s="24" t="s">
        <v>12</v>
      </c>
      <c r="L84" s="4" t="str">
        <f>K5</f>
        <v>0221</v>
      </c>
      <c r="AR84" s="53"/>
    </row>
    <row r="85" spans="1:91" s="5" customFormat="1" ht="36.9" customHeight="1">
      <c r="B85" s="54"/>
      <c r="C85" s="55" t="s">
        <v>15</v>
      </c>
      <c r="L85" s="246" t="str">
        <f>K6</f>
        <v>Bezbariérový vchod a úpravy vchodu</v>
      </c>
      <c r="M85" s="247"/>
      <c r="N85" s="247"/>
      <c r="O85" s="247"/>
      <c r="P85" s="247"/>
      <c r="Q85" s="247"/>
      <c r="R85" s="247"/>
      <c r="S85" s="247"/>
      <c r="T85" s="247"/>
      <c r="U85" s="247"/>
      <c r="V85" s="247"/>
      <c r="W85" s="247"/>
      <c r="X85" s="247"/>
      <c r="Y85" s="247"/>
      <c r="Z85" s="247"/>
      <c r="AA85" s="247"/>
      <c r="AB85" s="247"/>
      <c r="AC85" s="247"/>
      <c r="AD85" s="247"/>
      <c r="AE85" s="247"/>
      <c r="AF85" s="247"/>
      <c r="AG85" s="247"/>
      <c r="AH85" s="247"/>
      <c r="AI85" s="247"/>
      <c r="AJ85" s="247"/>
      <c r="AK85" s="247"/>
      <c r="AL85" s="247"/>
      <c r="AM85" s="247"/>
      <c r="AN85" s="247"/>
      <c r="AO85" s="247"/>
      <c r="AR85" s="54"/>
    </row>
    <row r="86" spans="1:91" s="2" customFormat="1" ht="6.9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2"/>
      <c r="BE86" s="31"/>
    </row>
    <row r="87" spans="1:91" s="2" customFormat="1" ht="12" customHeight="1">
      <c r="A87" s="31"/>
      <c r="B87" s="32"/>
      <c r="C87" s="24" t="s">
        <v>18</v>
      </c>
      <c r="D87" s="31"/>
      <c r="E87" s="31"/>
      <c r="F87" s="31"/>
      <c r="G87" s="31"/>
      <c r="H87" s="31"/>
      <c r="I87" s="31"/>
      <c r="J87" s="31"/>
      <c r="K87" s="31"/>
      <c r="L87" s="56" t="str">
        <f>IF(K8="","",K8)</f>
        <v xml:space="preserve"> 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4" t="s">
        <v>20</v>
      </c>
      <c r="AJ87" s="31"/>
      <c r="AK87" s="31"/>
      <c r="AL87" s="31"/>
      <c r="AM87" s="248" t="str">
        <f>IF(AN8= "","",AN8)</f>
        <v>Vyplň údaj</v>
      </c>
      <c r="AN87" s="248"/>
      <c r="AO87" s="31"/>
      <c r="AP87" s="31"/>
      <c r="AQ87" s="31"/>
      <c r="AR87" s="32"/>
      <c r="BE87" s="31"/>
    </row>
    <row r="88" spans="1:91" s="2" customFormat="1" ht="6.9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2"/>
      <c r="BE88" s="31"/>
    </row>
    <row r="89" spans="1:91" s="2" customFormat="1" ht="15.15" customHeight="1">
      <c r="A89" s="31"/>
      <c r="B89" s="32"/>
      <c r="C89" s="24" t="s">
        <v>21</v>
      </c>
      <c r="D89" s="31"/>
      <c r="E89" s="31"/>
      <c r="F89" s="31"/>
      <c r="G89" s="31"/>
      <c r="H89" s="31"/>
      <c r="I89" s="31"/>
      <c r="J89" s="31"/>
      <c r="K89" s="31"/>
      <c r="L89" s="4" t="str">
        <f>IF(E11= "","",E11)</f>
        <v xml:space="preserve"> 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4" t="s">
        <v>26</v>
      </c>
      <c r="AJ89" s="31"/>
      <c r="AK89" s="31"/>
      <c r="AL89" s="31"/>
      <c r="AM89" s="253" t="str">
        <f>IF(E17="","",E17)</f>
        <v xml:space="preserve"> </v>
      </c>
      <c r="AN89" s="254"/>
      <c r="AO89" s="254"/>
      <c r="AP89" s="254"/>
      <c r="AQ89" s="31"/>
      <c r="AR89" s="32"/>
      <c r="AS89" s="249" t="s">
        <v>53</v>
      </c>
      <c r="AT89" s="250"/>
      <c r="AU89" s="58"/>
      <c r="AV89" s="58"/>
      <c r="AW89" s="58"/>
      <c r="AX89" s="58"/>
      <c r="AY89" s="58"/>
      <c r="AZ89" s="58"/>
      <c r="BA89" s="58"/>
      <c r="BB89" s="58"/>
      <c r="BC89" s="58"/>
      <c r="BD89" s="59"/>
      <c r="BE89" s="31"/>
    </row>
    <row r="90" spans="1:91" s="2" customFormat="1" ht="15.15" customHeight="1">
      <c r="A90" s="31"/>
      <c r="B90" s="32"/>
      <c r="C90" s="24" t="s">
        <v>24</v>
      </c>
      <c r="D90" s="31"/>
      <c r="E90" s="31"/>
      <c r="F90" s="31"/>
      <c r="G90" s="31"/>
      <c r="H90" s="31"/>
      <c r="I90" s="31"/>
      <c r="J90" s="31"/>
      <c r="K90" s="31"/>
      <c r="L90" s="4" t="str">
        <f>IF(E14= "Vyplň údaj","",E14)</f>
        <v/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4" t="s">
        <v>28</v>
      </c>
      <c r="AJ90" s="31"/>
      <c r="AK90" s="31"/>
      <c r="AL90" s="31"/>
      <c r="AM90" s="253" t="str">
        <f>IF(E20="","",E20)</f>
        <v>ROZING s.r.o.</v>
      </c>
      <c r="AN90" s="254"/>
      <c r="AO90" s="254"/>
      <c r="AP90" s="254"/>
      <c r="AQ90" s="31"/>
      <c r="AR90" s="32"/>
      <c r="AS90" s="251"/>
      <c r="AT90" s="252"/>
      <c r="AU90" s="60"/>
      <c r="AV90" s="60"/>
      <c r="AW90" s="60"/>
      <c r="AX90" s="60"/>
      <c r="AY90" s="60"/>
      <c r="AZ90" s="60"/>
      <c r="BA90" s="60"/>
      <c r="BB90" s="60"/>
      <c r="BC90" s="60"/>
      <c r="BD90" s="61"/>
      <c r="BE90" s="31"/>
    </row>
    <row r="91" spans="1:91" s="2" customFormat="1" ht="10.8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2"/>
      <c r="AS91" s="251"/>
      <c r="AT91" s="252"/>
      <c r="AU91" s="60"/>
      <c r="AV91" s="60"/>
      <c r="AW91" s="60"/>
      <c r="AX91" s="60"/>
      <c r="AY91" s="60"/>
      <c r="AZ91" s="60"/>
      <c r="BA91" s="60"/>
      <c r="BB91" s="60"/>
      <c r="BC91" s="60"/>
      <c r="BD91" s="61"/>
      <c r="BE91" s="31"/>
    </row>
    <row r="92" spans="1:91" s="2" customFormat="1" ht="29.25" customHeight="1">
      <c r="A92" s="31"/>
      <c r="B92" s="32"/>
      <c r="C92" s="240" t="s">
        <v>54</v>
      </c>
      <c r="D92" s="238"/>
      <c r="E92" s="238"/>
      <c r="F92" s="238"/>
      <c r="G92" s="238"/>
      <c r="H92" s="62"/>
      <c r="I92" s="237" t="s">
        <v>55</v>
      </c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41" t="s">
        <v>56</v>
      </c>
      <c r="AH92" s="238"/>
      <c r="AI92" s="238"/>
      <c r="AJ92" s="238"/>
      <c r="AK92" s="238"/>
      <c r="AL92" s="238"/>
      <c r="AM92" s="238"/>
      <c r="AN92" s="237" t="s">
        <v>57</v>
      </c>
      <c r="AO92" s="238"/>
      <c r="AP92" s="239"/>
      <c r="AQ92" s="63" t="s">
        <v>58</v>
      </c>
      <c r="AR92" s="32"/>
      <c r="AS92" s="64" t="s">
        <v>59</v>
      </c>
      <c r="AT92" s="65" t="s">
        <v>60</v>
      </c>
      <c r="AU92" s="65" t="s">
        <v>61</v>
      </c>
      <c r="AV92" s="65" t="s">
        <v>62</v>
      </c>
      <c r="AW92" s="65" t="s">
        <v>63</v>
      </c>
      <c r="AX92" s="65" t="s">
        <v>64</v>
      </c>
      <c r="AY92" s="65" t="s">
        <v>65</v>
      </c>
      <c r="AZ92" s="65" t="s">
        <v>66</v>
      </c>
      <c r="BA92" s="65" t="s">
        <v>67</v>
      </c>
      <c r="BB92" s="65" t="s">
        <v>68</v>
      </c>
      <c r="BC92" s="65" t="s">
        <v>69</v>
      </c>
      <c r="BD92" s="66" t="s">
        <v>70</v>
      </c>
      <c r="BE92" s="31"/>
    </row>
    <row r="93" spans="1:91" s="2" customFormat="1" ht="10.8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2"/>
      <c r="AS93" s="67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9"/>
      <c r="BE93" s="31"/>
    </row>
    <row r="94" spans="1:91" s="6" customFormat="1" ht="32.4" customHeight="1">
      <c r="B94" s="70"/>
      <c r="C94" s="71" t="s">
        <v>71</v>
      </c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245">
        <f>ROUND(AG95,2)</f>
        <v>0</v>
      </c>
      <c r="AH94" s="245"/>
      <c r="AI94" s="245"/>
      <c r="AJ94" s="245"/>
      <c r="AK94" s="245"/>
      <c r="AL94" s="245"/>
      <c r="AM94" s="245"/>
      <c r="AN94" s="219">
        <f>SUM(AG94,AT94)</f>
        <v>0</v>
      </c>
      <c r="AO94" s="219"/>
      <c r="AP94" s="219"/>
      <c r="AQ94" s="74" t="s">
        <v>1</v>
      </c>
      <c r="AR94" s="70"/>
      <c r="AS94" s="75">
        <f>ROUND(AS95,2)</f>
        <v>0</v>
      </c>
      <c r="AT94" s="76">
        <f>ROUND(SUM(AV94:AW94),2)</f>
        <v>0</v>
      </c>
      <c r="AU94" s="77">
        <f>ROUND(AU95,5)</f>
        <v>0</v>
      </c>
      <c r="AV94" s="76">
        <f>ROUND(AZ94*L32,2)</f>
        <v>0</v>
      </c>
      <c r="AW94" s="76">
        <f>ROUND(BA94*L33,2)</f>
        <v>0</v>
      </c>
      <c r="AX94" s="76">
        <f>ROUND(BB94*L32,2)</f>
        <v>0</v>
      </c>
      <c r="AY94" s="76">
        <f>ROUND(BC94*L33,2)</f>
        <v>0</v>
      </c>
      <c r="AZ94" s="76">
        <f>ROUND(AZ95,2)</f>
        <v>0</v>
      </c>
      <c r="BA94" s="76">
        <f>ROUND(BA95,2)</f>
        <v>0</v>
      </c>
      <c r="BB94" s="76">
        <f>ROUND(BB95,2)</f>
        <v>0</v>
      </c>
      <c r="BC94" s="76">
        <f>ROUND(BC95,2)</f>
        <v>0</v>
      </c>
      <c r="BD94" s="78">
        <f>ROUND(BD95,2)</f>
        <v>0</v>
      </c>
      <c r="BS94" s="79" t="s">
        <v>72</v>
      </c>
      <c r="BT94" s="79" t="s">
        <v>73</v>
      </c>
      <c r="BU94" s="80" t="s">
        <v>74</v>
      </c>
      <c r="BV94" s="79" t="s">
        <v>75</v>
      </c>
      <c r="BW94" s="79" t="s">
        <v>4</v>
      </c>
      <c r="BX94" s="79" t="s">
        <v>76</v>
      </c>
      <c r="CL94" s="79" t="s">
        <v>1</v>
      </c>
    </row>
    <row r="95" spans="1:91" s="7" customFormat="1" ht="16.5" customHeight="1">
      <c r="A95" s="81" t="s">
        <v>77</v>
      </c>
      <c r="B95" s="82"/>
      <c r="C95" s="83"/>
      <c r="D95" s="242" t="s">
        <v>78</v>
      </c>
      <c r="E95" s="242"/>
      <c r="F95" s="242"/>
      <c r="G95" s="242"/>
      <c r="H95" s="242"/>
      <c r="I95" s="84"/>
      <c r="J95" s="242" t="s">
        <v>79</v>
      </c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  <c r="AG95" s="243">
        <f>'01.1 - Stavebná časť - hl...'!J32</f>
        <v>0</v>
      </c>
      <c r="AH95" s="244"/>
      <c r="AI95" s="244"/>
      <c r="AJ95" s="244"/>
      <c r="AK95" s="244"/>
      <c r="AL95" s="244"/>
      <c r="AM95" s="244"/>
      <c r="AN95" s="243">
        <f>SUM(AG95,AT95)</f>
        <v>0</v>
      </c>
      <c r="AO95" s="244"/>
      <c r="AP95" s="244"/>
      <c r="AQ95" s="85" t="s">
        <v>80</v>
      </c>
      <c r="AR95" s="82"/>
      <c r="AS95" s="86">
        <v>0</v>
      </c>
      <c r="AT95" s="87">
        <f>ROUND(SUM(AV95:AW95),2)</f>
        <v>0</v>
      </c>
      <c r="AU95" s="88">
        <f>'01.1 - Stavebná časť - hl...'!P137</f>
        <v>0</v>
      </c>
      <c r="AV95" s="87">
        <f>'01.1 - Stavebná časť - hl...'!J35</f>
        <v>0</v>
      </c>
      <c r="AW95" s="87">
        <f>'01.1 - Stavebná časť - hl...'!J36</f>
        <v>0</v>
      </c>
      <c r="AX95" s="87">
        <f>'01.1 - Stavebná časť - hl...'!J37</f>
        <v>0</v>
      </c>
      <c r="AY95" s="87">
        <f>'01.1 - Stavebná časť - hl...'!J38</f>
        <v>0</v>
      </c>
      <c r="AZ95" s="87">
        <f>'01.1 - Stavebná časť - hl...'!F35</f>
        <v>0</v>
      </c>
      <c r="BA95" s="87">
        <f>'01.1 - Stavebná časť - hl...'!F36</f>
        <v>0</v>
      </c>
      <c r="BB95" s="87">
        <f>'01.1 - Stavebná časť - hl...'!F37</f>
        <v>0</v>
      </c>
      <c r="BC95" s="87">
        <f>'01.1 - Stavebná časť - hl...'!F38</f>
        <v>0</v>
      </c>
      <c r="BD95" s="89">
        <f>'01.1 - Stavebná časť - hl...'!F39</f>
        <v>0</v>
      </c>
      <c r="BT95" s="90" t="s">
        <v>81</v>
      </c>
      <c r="BV95" s="90" t="s">
        <v>75</v>
      </c>
      <c r="BW95" s="90" t="s">
        <v>82</v>
      </c>
      <c r="BX95" s="90" t="s">
        <v>4</v>
      </c>
      <c r="CL95" s="90" t="s">
        <v>1</v>
      </c>
      <c r="CM95" s="90" t="s">
        <v>73</v>
      </c>
    </row>
    <row r="96" spans="1:91">
      <c r="B96" s="17"/>
      <c r="AR96" s="17"/>
    </row>
    <row r="97" spans="1:89" s="2" customFormat="1" ht="30" customHeight="1">
      <c r="A97" s="31"/>
      <c r="B97" s="32"/>
      <c r="C97" s="71" t="s">
        <v>83</v>
      </c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219">
        <f>ROUND(SUM(AG98:AG101), 2)</f>
        <v>0</v>
      </c>
      <c r="AH97" s="219"/>
      <c r="AI97" s="219"/>
      <c r="AJ97" s="219"/>
      <c r="AK97" s="219"/>
      <c r="AL97" s="219"/>
      <c r="AM97" s="219"/>
      <c r="AN97" s="219">
        <f>ROUND(SUM(AN98:AN101), 2)</f>
        <v>0</v>
      </c>
      <c r="AO97" s="219"/>
      <c r="AP97" s="219"/>
      <c r="AQ97" s="91"/>
      <c r="AR97" s="32"/>
      <c r="AS97" s="64" t="s">
        <v>84</v>
      </c>
      <c r="AT97" s="65" t="s">
        <v>85</v>
      </c>
      <c r="AU97" s="65" t="s">
        <v>37</v>
      </c>
      <c r="AV97" s="66" t="s">
        <v>60</v>
      </c>
      <c r="AW97" s="31"/>
      <c r="AX97" s="31"/>
      <c r="AY97" s="31"/>
      <c r="AZ97" s="31"/>
      <c r="BA97" s="31"/>
      <c r="BB97" s="31"/>
      <c r="BC97" s="31"/>
      <c r="BD97" s="31"/>
      <c r="BE97" s="31"/>
    </row>
    <row r="98" spans="1:89" s="2" customFormat="1" ht="19.95" customHeight="1">
      <c r="A98" s="31"/>
      <c r="B98" s="32"/>
      <c r="C98" s="31"/>
      <c r="D98" s="234" t="s">
        <v>86</v>
      </c>
      <c r="E98" s="234"/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4"/>
      <c r="Q98" s="234"/>
      <c r="R98" s="234"/>
      <c r="S98" s="234"/>
      <c r="T98" s="234"/>
      <c r="U98" s="234"/>
      <c r="V98" s="234"/>
      <c r="W98" s="234"/>
      <c r="X98" s="234"/>
      <c r="Y98" s="234"/>
      <c r="Z98" s="234"/>
      <c r="AA98" s="234"/>
      <c r="AB98" s="234"/>
      <c r="AC98" s="31"/>
      <c r="AD98" s="31"/>
      <c r="AE98" s="31"/>
      <c r="AF98" s="31"/>
      <c r="AG98" s="235">
        <f>ROUND(AG94 * AS98, 2)</f>
        <v>0</v>
      </c>
      <c r="AH98" s="236"/>
      <c r="AI98" s="236"/>
      <c r="AJ98" s="236"/>
      <c r="AK98" s="236"/>
      <c r="AL98" s="236"/>
      <c r="AM98" s="236"/>
      <c r="AN98" s="236">
        <f>ROUND(AG98 + AV98, 2)</f>
        <v>0</v>
      </c>
      <c r="AO98" s="236"/>
      <c r="AP98" s="236"/>
      <c r="AQ98" s="31"/>
      <c r="AR98" s="32"/>
      <c r="AS98" s="93">
        <v>0</v>
      </c>
      <c r="AT98" s="94" t="s">
        <v>87</v>
      </c>
      <c r="AU98" s="94" t="s">
        <v>38</v>
      </c>
      <c r="AV98" s="95">
        <f>ROUND(IF(AU98="základná",AG98*L32,IF(AU98="znížená",AG98*L33,0)), 2)</f>
        <v>0</v>
      </c>
      <c r="AW98" s="31"/>
      <c r="AX98" s="31"/>
      <c r="AY98" s="31"/>
      <c r="AZ98" s="31"/>
      <c r="BA98" s="31"/>
      <c r="BB98" s="31"/>
      <c r="BC98" s="31"/>
      <c r="BD98" s="31"/>
      <c r="BE98" s="31"/>
      <c r="BV98" s="14" t="s">
        <v>88</v>
      </c>
      <c r="BY98" s="96">
        <f>IF(AU98="základná",AV98,0)</f>
        <v>0</v>
      </c>
      <c r="BZ98" s="96">
        <f>IF(AU98="znížená",AV98,0)</f>
        <v>0</v>
      </c>
      <c r="CA98" s="96">
        <v>0</v>
      </c>
      <c r="CB98" s="96">
        <v>0</v>
      </c>
      <c r="CC98" s="96">
        <v>0</v>
      </c>
      <c r="CD98" s="96">
        <f>IF(AU98="základná",AG98,0)</f>
        <v>0</v>
      </c>
      <c r="CE98" s="96">
        <f>IF(AU98="znížená",AG98,0)</f>
        <v>0</v>
      </c>
      <c r="CF98" s="96">
        <f>IF(AU98="zákl. prenesená",AG98,0)</f>
        <v>0</v>
      </c>
      <c r="CG98" s="96">
        <f>IF(AU98="zníž. prenesená",AG98,0)</f>
        <v>0</v>
      </c>
      <c r="CH98" s="96">
        <f>IF(AU98="nulová",AG98,0)</f>
        <v>0</v>
      </c>
      <c r="CI98" s="14">
        <f>IF(AU98="základná",1,IF(AU98="znížená",2,IF(AU98="zákl. prenesená",4,IF(AU98="zníž. prenesená",5,3))))</f>
        <v>1</v>
      </c>
      <c r="CJ98" s="14">
        <f>IF(AT98="stavebná časť",1,IF(AT98="investičná časť",2,3))</f>
        <v>1</v>
      </c>
      <c r="CK98" s="14" t="str">
        <f>IF(D98="Vyplň vlastné","","x")</f>
        <v>x</v>
      </c>
    </row>
    <row r="99" spans="1:89" s="2" customFormat="1" ht="19.95" customHeight="1">
      <c r="A99" s="31"/>
      <c r="B99" s="32"/>
      <c r="C99" s="31"/>
      <c r="D99" s="233" t="s">
        <v>89</v>
      </c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  <c r="R99" s="234"/>
      <c r="S99" s="234"/>
      <c r="T99" s="234"/>
      <c r="U99" s="234"/>
      <c r="V99" s="234"/>
      <c r="W99" s="234"/>
      <c r="X99" s="234"/>
      <c r="Y99" s="234"/>
      <c r="Z99" s="234"/>
      <c r="AA99" s="234"/>
      <c r="AB99" s="234"/>
      <c r="AC99" s="31"/>
      <c r="AD99" s="31"/>
      <c r="AE99" s="31"/>
      <c r="AF99" s="31"/>
      <c r="AG99" s="235">
        <f>ROUND(AG94 * AS99, 2)</f>
        <v>0</v>
      </c>
      <c r="AH99" s="236"/>
      <c r="AI99" s="236"/>
      <c r="AJ99" s="236"/>
      <c r="AK99" s="236"/>
      <c r="AL99" s="236"/>
      <c r="AM99" s="236"/>
      <c r="AN99" s="236">
        <f>ROUND(AG99 + AV99, 2)</f>
        <v>0</v>
      </c>
      <c r="AO99" s="236"/>
      <c r="AP99" s="236"/>
      <c r="AQ99" s="31"/>
      <c r="AR99" s="32"/>
      <c r="AS99" s="93">
        <v>0</v>
      </c>
      <c r="AT99" s="94" t="s">
        <v>87</v>
      </c>
      <c r="AU99" s="94" t="s">
        <v>38</v>
      </c>
      <c r="AV99" s="95">
        <f>ROUND(IF(AU99="základná",AG99*L32,IF(AU99="znížená",AG99*L33,0)), 2)</f>
        <v>0</v>
      </c>
      <c r="AW99" s="31"/>
      <c r="AX99" s="31"/>
      <c r="AY99" s="31"/>
      <c r="AZ99" s="31"/>
      <c r="BA99" s="31"/>
      <c r="BB99" s="31"/>
      <c r="BC99" s="31"/>
      <c r="BD99" s="31"/>
      <c r="BE99" s="31"/>
      <c r="BV99" s="14" t="s">
        <v>90</v>
      </c>
      <c r="BY99" s="96">
        <f>IF(AU99="základná",AV99,0)</f>
        <v>0</v>
      </c>
      <c r="BZ99" s="96">
        <f>IF(AU99="znížená",AV99,0)</f>
        <v>0</v>
      </c>
      <c r="CA99" s="96">
        <v>0</v>
      </c>
      <c r="CB99" s="96">
        <v>0</v>
      </c>
      <c r="CC99" s="96">
        <v>0</v>
      </c>
      <c r="CD99" s="96">
        <f>IF(AU99="základná",AG99,0)</f>
        <v>0</v>
      </c>
      <c r="CE99" s="96">
        <f>IF(AU99="znížená",AG99,0)</f>
        <v>0</v>
      </c>
      <c r="CF99" s="96">
        <f>IF(AU99="zákl. prenesená",AG99,0)</f>
        <v>0</v>
      </c>
      <c r="CG99" s="96">
        <f>IF(AU99="zníž. prenesená",AG99,0)</f>
        <v>0</v>
      </c>
      <c r="CH99" s="96">
        <f>IF(AU99="nulová",AG99,0)</f>
        <v>0</v>
      </c>
      <c r="CI99" s="14">
        <f>IF(AU99="základná",1,IF(AU99="znížená",2,IF(AU99="zákl. prenesená",4,IF(AU99="zníž. prenesená",5,3))))</f>
        <v>1</v>
      </c>
      <c r="CJ99" s="14">
        <f>IF(AT99="stavebná časť",1,IF(AT99="investičná časť",2,3))</f>
        <v>1</v>
      </c>
      <c r="CK99" s="14" t="str">
        <f>IF(D99="Vyplň vlastné","","x")</f>
        <v/>
      </c>
    </row>
    <row r="100" spans="1:89" s="2" customFormat="1" ht="19.95" customHeight="1">
      <c r="A100" s="31"/>
      <c r="B100" s="32"/>
      <c r="C100" s="31"/>
      <c r="D100" s="233" t="s">
        <v>89</v>
      </c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  <c r="R100" s="234"/>
      <c r="S100" s="234"/>
      <c r="T100" s="234"/>
      <c r="U100" s="234"/>
      <c r="V100" s="234"/>
      <c r="W100" s="234"/>
      <c r="X100" s="234"/>
      <c r="Y100" s="234"/>
      <c r="Z100" s="234"/>
      <c r="AA100" s="234"/>
      <c r="AB100" s="234"/>
      <c r="AC100" s="31"/>
      <c r="AD100" s="31"/>
      <c r="AE100" s="31"/>
      <c r="AF100" s="31"/>
      <c r="AG100" s="235">
        <f>ROUND(AG94 * AS100, 2)</f>
        <v>0</v>
      </c>
      <c r="AH100" s="236"/>
      <c r="AI100" s="236"/>
      <c r="AJ100" s="236"/>
      <c r="AK100" s="236"/>
      <c r="AL100" s="236"/>
      <c r="AM100" s="236"/>
      <c r="AN100" s="236">
        <f>ROUND(AG100 + AV100, 2)</f>
        <v>0</v>
      </c>
      <c r="AO100" s="236"/>
      <c r="AP100" s="236"/>
      <c r="AQ100" s="31"/>
      <c r="AR100" s="32"/>
      <c r="AS100" s="93">
        <v>0</v>
      </c>
      <c r="AT100" s="94" t="s">
        <v>87</v>
      </c>
      <c r="AU100" s="94" t="s">
        <v>38</v>
      </c>
      <c r="AV100" s="95">
        <f>ROUND(IF(AU100="základná",AG100*L32,IF(AU100="znížená",AG100*L33,0)), 2)</f>
        <v>0</v>
      </c>
      <c r="AW100" s="31"/>
      <c r="AX100" s="31"/>
      <c r="AY100" s="31"/>
      <c r="AZ100" s="31"/>
      <c r="BA100" s="31"/>
      <c r="BB100" s="31"/>
      <c r="BC100" s="31"/>
      <c r="BD100" s="31"/>
      <c r="BE100" s="31"/>
      <c r="BV100" s="14" t="s">
        <v>90</v>
      </c>
      <c r="BY100" s="96">
        <f>IF(AU100="základná",AV100,0)</f>
        <v>0</v>
      </c>
      <c r="BZ100" s="96">
        <f>IF(AU100="znížená",AV100,0)</f>
        <v>0</v>
      </c>
      <c r="CA100" s="96">
        <v>0</v>
      </c>
      <c r="CB100" s="96">
        <v>0</v>
      </c>
      <c r="CC100" s="96">
        <v>0</v>
      </c>
      <c r="CD100" s="96">
        <f>IF(AU100="základná",AG100,0)</f>
        <v>0</v>
      </c>
      <c r="CE100" s="96">
        <f>IF(AU100="znížená",AG100,0)</f>
        <v>0</v>
      </c>
      <c r="CF100" s="96">
        <f>IF(AU100="zákl. prenesená",AG100,0)</f>
        <v>0</v>
      </c>
      <c r="CG100" s="96">
        <f>IF(AU100="zníž. prenesená",AG100,0)</f>
        <v>0</v>
      </c>
      <c r="CH100" s="96">
        <f>IF(AU100="nulová",AG100,0)</f>
        <v>0</v>
      </c>
      <c r="CI100" s="14">
        <f>IF(AU100="základná",1,IF(AU100="znížená",2,IF(AU100="zákl. prenesená",4,IF(AU100="zníž. prenesená",5,3))))</f>
        <v>1</v>
      </c>
      <c r="CJ100" s="14">
        <f>IF(AT100="stavebná časť",1,IF(AT100="investičná časť",2,3))</f>
        <v>1</v>
      </c>
      <c r="CK100" s="14" t="str">
        <f>IF(D100="Vyplň vlastné","","x")</f>
        <v/>
      </c>
    </row>
    <row r="101" spans="1:89" s="2" customFormat="1" ht="19.95" customHeight="1">
      <c r="A101" s="31"/>
      <c r="B101" s="32"/>
      <c r="C101" s="31"/>
      <c r="D101" s="233" t="s">
        <v>89</v>
      </c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31"/>
      <c r="AD101" s="31"/>
      <c r="AE101" s="31"/>
      <c r="AF101" s="31"/>
      <c r="AG101" s="235">
        <f>ROUND(AG94 * AS101, 2)</f>
        <v>0</v>
      </c>
      <c r="AH101" s="236"/>
      <c r="AI101" s="236"/>
      <c r="AJ101" s="236"/>
      <c r="AK101" s="236"/>
      <c r="AL101" s="236"/>
      <c r="AM101" s="236"/>
      <c r="AN101" s="236">
        <f>ROUND(AG101 + AV101, 2)</f>
        <v>0</v>
      </c>
      <c r="AO101" s="236"/>
      <c r="AP101" s="236"/>
      <c r="AQ101" s="31"/>
      <c r="AR101" s="32"/>
      <c r="AS101" s="97">
        <v>0</v>
      </c>
      <c r="AT101" s="98" t="s">
        <v>87</v>
      </c>
      <c r="AU101" s="98" t="s">
        <v>38</v>
      </c>
      <c r="AV101" s="99">
        <f>ROUND(IF(AU101="základná",AG101*L32,IF(AU101="znížená",AG101*L33,0)), 2)</f>
        <v>0</v>
      </c>
      <c r="AW101" s="31"/>
      <c r="AX101" s="31"/>
      <c r="AY101" s="31"/>
      <c r="AZ101" s="31"/>
      <c r="BA101" s="31"/>
      <c r="BB101" s="31"/>
      <c r="BC101" s="31"/>
      <c r="BD101" s="31"/>
      <c r="BE101" s="31"/>
      <c r="BV101" s="14" t="s">
        <v>90</v>
      </c>
      <c r="BY101" s="96">
        <f>IF(AU101="základná",AV101,0)</f>
        <v>0</v>
      </c>
      <c r="BZ101" s="96">
        <f>IF(AU101="znížená",AV101,0)</f>
        <v>0</v>
      </c>
      <c r="CA101" s="96">
        <v>0</v>
      </c>
      <c r="CB101" s="96">
        <v>0</v>
      </c>
      <c r="CC101" s="96">
        <v>0</v>
      </c>
      <c r="CD101" s="96">
        <f>IF(AU101="základná",AG101,0)</f>
        <v>0</v>
      </c>
      <c r="CE101" s="96">
        <f>IF(AU101="znížená",AG101,0)</f>
        <v>0</v>
      </c>
      <c r="CF101" s="96">
        <f>IF(AU101="zákl. prenesená",AG101,0)</f>
        <v>0</v>
      </c>
      <c r="CG101" s="96">
        <f>IF(AU101="zníž. prenesená",AG101,0)</f>
        <v>0</v>
      </c>
      <c r="CH101" s="96">
        <f>IF(AU101="nulová",AG101,0)</f>
        <v>0</v>
      </c>
      <c r="CI101" s="14">
        <f>IF(AU101="základná",1,IF(AU101="znížená",2,IF(AU101="zákl. prenesená",4,IF(AU101="zníž. prenesená",5,3))))</f>
        <v>1</v>
      </c>
      <c r="CJ101" s="14">
        <f>IF(AT101="stavebná časť",1,IF(AT101="investičná časť",2,3))</f>
        <v>1</v>
      </c>
      <c r="CK101" s="14" t="str">
        <f>IF(D101="Vyplň vlastné","","x")</f>
        <v/>
      </c>
    </row>
    <row r="102" spans="1:89" s="2" customFormat="1" ht="10.8" customHeight="1">
      <c r="A102" s="31"/>
      <c r="B102" s="32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2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</row>
    <row r="103" spans="1:89" s="2" customFormat="1" ht="30" customHeight="1">
      <c r="A103" s="31"/>
      <c r="B103" s="32"/>
      <c r="C103" s="100" t="s">
        <v>91</v>
      </c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220">
        <f>ROUND(AG94 + AG97, 2)</f>
        <v>0</v>
      </c>
      <c r="AH103" s="220"/>
      <c r="AI103" s="220"/>
      <c r="AJ103" s="220"/>
      <c r="AK103" s="220"/>
      <c r="AL103" s="220"/>
      <c r="AM103" s="220"/>
      <c r="AN103" s="220">
        <f>ROUND(AN94 + AN97, 2)</f>
        <v>0</v>
      </c>
      <c r="AO103" s="220"/>
      <c r="AP103" s="220"/>
      <c r="AQ103" s="101"/>
      <c r="AR103" s="32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</row>
    <row r="104" spans="1:89" s="2" customFormat="1" ht="6.9" customHeight="1">
      <c r="A104" s="31"/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32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</row>
  </sheetData>
  <mergeCells count="60">
    <mergeCell ref="L85:AO85"/>
    <mergeCell ref="AM87:AN87"/>
    <mergeCell ref="AS89:AT91"/>
    <mergeCell ref="AM89:AP89"/>
    <mergeCell ref="AM90:AP90"/>
    <mergeCell ref="AN99:AP99"/>
    <mergeCell ref="AN92:AP92"/>
    <mergeCell ref="C92:G92"/>
    <mergeCell ref="AG92:AM92"/>
    <mergeCell ref="I92:AF92"/>
    <mergeCell ref="J95:AF95"/>
    <mergeCell ref="D95:H95"/>
    <mergeCell ref="AN95:AP95"/>
    <mergeCell ref="AG95:AM95"/>
    <mergeCell ref="AG94:AM94"/>
    <mergeCell ref="AN94:AP9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W31:AE31"/>
    <mergeCell ref="L31:P31"/>
    <mergeCell ref="AK31:AO31"/>
    <mergeCell ref="L32:P32"/>
    <mergeCell ref="W33:AE33"/>
    <mergeCell ref="AG97:AM97"/>
    <mergeCell ref="AN97:AP97"/>
    <mergeCell ref="AG103:AM103"/>
    <mergeCell ref="AN103:AP103"/>
    <mergeCell ref="D100:AB100"/>
    <mergeCell ref="AG100:AM100"/>
    <mergeCell ref="AN100:AP100"/>
    <mergeCell ref="D101:AB101"/>
    <mergeCell ref="AG101:AM101"/>
    <mergeCell ref="AN101:AP101"/>
    <mergeCell ref="AG98:AM98"/>
    <mergeCell ref="D98:AB98"/>
    <mergeCell ref="AN98:AP98"/>
    <mergeCell ref="AG99:AM99"/>
    <mergeCell ref="D99:AB99"/>
    <mergeCell ref="AR2:BE2"/>
    <mergeCell ref="AK36:AO36"/>
    <mergeCell ref="L36:P36"/>
    <mergeCell ref="W36:AE36"/>
    <mergeCell ref="X38:AB38"/>
    <mergeCell ref="AK38:AO38"/>
    <mergeCell ref="L34:P34"/>
    <mergeCell ref="AK34:AO34"/>
    <mergeCell ref="W34:AE34"/>
    <mergeCell ref="W35:AE35"/>
    <mergeCell ref="L35:P35"/>
    <mergeCell ref="AK35:AO35"/>
    <mergeCell ref="W32:AE32"/>
    <mergeCell ref="AK32:AO32"/>
    <mergeCell ref="L33:P33"/>
    <mergeCell ref="AK33:AO33"/>
  </mergeCells>
  <dataValidations count="2">
    <dataValidation type="list" allowBlank="1" showInputMessage="1" showErrorMessage="1" error="Povolené sú hodnoty základná, znížená, nulová." sqref="AU97:AU101">
      <formula1>"základná, znížená, nulová"</formula1>
    </dataValidation>
    <dataValidation type="list" allowBlank="1" showInputMessage="1" showErrorMessage="1" error="Povolené sú hodnoty stavebná časť, technologická časť, investičná časť." sqref="AT97:AT101">
      <formula1>"stavebná časť, technologická časť, investičná časť"</formula1>
    </dataValidation>
  </dataValidations>
  <hyperlinks>
    <hyperlink ref="A95" location="'01.1 - Stavebná časť - hl...'!C2" display="/"/>
  </hyperlinks>
  <pageMargins left="0.39374999999999999" right="0.39374999999999999" top="0.39374999999999999" bottom="0.39374999999999999" header="0" footer="0"/>
  <pageSetup paperSize="9" scale="74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2"/>
  <sheetViews>
    <sheetView showGridLines="0" tabSelected="1" workbookViewId="0">
      <selection activeCell="Z145" sqref="Z145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07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4" t="s">
        <v>82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" customHeight="1">
      <c r="B4" s="17"/>
      <c r="D4" s="18" t="s">
        <v>92</v>
      </c>
      <c r="L4" s="17"/>
      <c r="M4" s="103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56" t="str">
        <f>'Rekapitulácia stavby'!K6</f>
        <v>Bezbariérový vchod a úpravy vchodu</v>
      </c>
      <c r="F7" s="257"/>
      <c r="G7" s="257"/>
      <c r="H7" s="257"/>
      <c r="L7" s="17"/>
    </row>
    <row r="8" spans="1:46" s="2" customFormat="1" ht="12" customHeight="1">
      <c r="A8" s="31"/>
      <c r="B8" s="32"/>
      <c r="C8" s="31"/>
      <c r="D8" s="24" t="s">
        <v>93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246" t="s">
        <v>94</v>
      </c>
      <c r="F9" s="258"/>
      <c r="G9" s="258"/>
      <c r="H9" s="258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4" t="s">
        <v>16</v>
      </c>
      <c r="E11" s="31"/>
      <c r="F11" s="22" t="s">
        <v>1</v>
      </c>
      <c r="G11" s="31"/>
      <c r="H11" s="31"/>
      <c r="I11" s="24" t="s">
        <v>17</v>
      </c>
      <c r="J11" s="22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4" t="s">
        <v>18</v>
      </c>
      <c r="E12" s="31"/>
      <c r="F12" s="22" t="s">
        <v>19</v>
      </c>
      <c r="G12" s="31"/>
      <c r="H12" s="31"/>
      <c r="I12" s="24" t="s">
        <v>20</v>
      </c>
      <c r="J12" s="57" t="str">
        <f>'Rekapitulácia stavby'!AN8</f>
        <v>Vyplň údaj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8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4" t="s">
        <v>21</v>
      </c>
      <c r="E14" s="31"/>
      <c r="F14" s="31"/>
      <c r="G14" s="31"/>
      <c r="H14" s="31"/>
      <c r="I14" s="24" t="s">
        <v>22</v>
      </c>
      <c r="J14" s="22" t="str">
        <f>IF('Rekapitulácia stavby'!AN10="","",'Rekapitulácia stavby'!AN10)</f>
        <v/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2" t="str">
        <f>IF('Rekapitulácia stavby'!E11="","",'Rekapitulácia stavby'!E11)</f>
        <v xml:space="preserve"> </v>
      </c>
      <c r="F15" s="31"/>
      <c r="G15" s="31"/>
      <c r="H15" s="31"/>
      <c r="I15" s="24" t="s">
        <v>23</v>
      </c>
      <c r="J15" s="22" t="str">
        <f>IF('Rekapitulácia stavby'!AN11="","",'Rekapitulácia stavby'!AN11)</f>
        <v/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4" t="s">
        <v>24</v>
      </c>
      <c r="E17" s="31"/>
      <c r="F17" s="31"/>
      <c r="G17" s="31"/>
      <c r="H17" s="31"/>
      <c r="I17" s="24" t="s">
        <v>22</v>
      </c>
      <c r="J17" s="25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59" t="str">
        <f>'Rekapitulácia stavby'!E14</f>
        <v>Vyplň údaj</v>
      </c>
      <c r="F18" s="224"/>
      <c r="G18" s="224"/>
      <c r="H18" s="224"/>
      <c r="I18" s="24" t="s">
        <v>23</v>
      </c>
      <c r="J18" s="25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4" t="s">
        <v>26</v>
      </c>
      <c r="E20" s="31"/>
      <c r="F20" s="31"/>
      <c r="G20" s="31"/>
      <c r="H20" s="31"/>
      <c r="I20" s="24" t="s">
        <v>22</v>
      </c>
      <c r="J20" s="22" t="str">
        <f>IF('Rekapitulácia stavby'!AN16="","",'Rekapitulácia stavby'!AN16)</f>
        <v/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2" t="str">
        <f>IF('Rekapitulácia stavby'!E17="","",'Rekapitulácia stavby'!E17)</f>
        <v xml:space="preserve"> </v>
      </c>
      <c r="F21" s="31"/>
      <c r="G21" s="31"/>
      <c r="H21" s="31"/>
      <c r="I21" s="24" t="s">
        <v>23</v>
      </c>
      <c r="J21" s="22" t="str">
        <f>IF('Rekapitulácia stavby'!AN17="","",'Rekapitulácia stavby'!AN17)</f>
        <v/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4" t="s">
        <v>28</v>
      </c>
      <c r="E23" s="31"/>
      <c r="F23" s="31"/>
      <c r="G23" s="31"/>
      <c r="H23" s="31"/>
      <c r="I23" s="24" t="s">
        <v>22</v>
      </c>
      <c r="J23" s="22" t="s">
        <v>1</v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2" t="s">
        <v>29</v>
      </c>
      <c r="F24" s="31"/>
      <c r="G24" s="31"/>
      <c r="H24" s="31"/>
      <c r="I24" s="24" t="s">
        <v>23</v>
      </c>
      <c r="J24" s="22" t="s">
        <v>1</v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4" t="s">
        <v>30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04"/>
      <c r="B27" s="105"/>
      <c r="C27" s="104"/>
      <c r="D27" s="104"/>
      <c r="E27" s="228" t="s">
        <v>1</v>
      </c>
      <c r="F27" s="228"/>
      <c r="G27" s="228"/>
      <c r="H27" s="228"/>
      <c r="I27" s="104"/>
      <c r="J27" s="104"/>
      <c r="K27" s="104"/>
      <c r="L27" s="106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</row>
    <row r="28" spans="1:31" s="2" customFormat="1" ht="6.9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" customHeight="1">
      <c r="A30" s="31"/>
      <c r="B30" s="32"/>
      <c r="C30" s="31"/>
      <c r="D30" s="22" t="s">
        <v>95</v>
      </c>
      <c r="E30" s="31"/>
      <c r="F30" s="31"/>
      <c r="G30" s="31"/>
      <c r="H30" s="31"/>
      <c r="I30" s="31"/>
      <c r="J30" s="30">
        <f>J96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" customHeight="1">
      <c r="A31" s="31"/>
      <c r="B31" s="32"/>
      <c r="C31" s="31"/>
      <c r="D31" s="29" t="s">
        <v>86</v>
      </c>
      <c r="E31" s="31"/>
      <c r="F31" s="31"/>
      <c r="G31" s="31"/>
      <c r="H31" s="31"/>
      <c r="I31" s="31"/>
      <c r="J31" s="30">
        <f>J110</f>
        <v>0</v>
      </c>
      <c r="K31" s="31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2"/>
      <c r="C32" s="31"/>
      <c r="D32" s="107" t="s">
        <v>33</v>
      </c>
      <c r="E32" s="31"/>
      <c r="F32" s="31"/>
      <c r="G32" s="31"/>
      <c r="H32" s="31"/>
      <c r="I32" s="31"/>
      <c r="J32" s="73">
        <f>ROUND(J30 + J31, 2)</f>
        <v>0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" customHeight="1">
      <c r="A33" s="31"/>
      <c r="B33" s="32"/>
      <c r="C33" s="31"/>
      <c r="D33" s="68"/>
      <c r="E33" s="68"/>
      <c r="F33" s="68"/>
      <c r="G33" s="68"/>
      <c r="H33" s="68"/>
      <c r="I33" s="68"/>
      <c r="J33" s="68"/>
      <c r="K33" s="68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2"/>
      <c r="C34" s="31"/>
      <c r="D34" s="31"/>
      <c r="E34" s="31"/>
      <c r="F34" s="35" t="s">
        <v>35</v>
      </c>
      <c r="G34" s="31"/>
      <c r="H34" s="31"/>
      <c r="I34" s="35" t="s">
        <v>34</v>
      </c>
      <c r="J34" s="35" t="s">
        <v>36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customHeight="1">
      <c r="A35" s="31"/>
      <c r="B35" s="32"/>
      <c r="C35" s="31"/>
      <c r="D35" s="108" t="s">
        <v>37</v>
      </c>
      <c r="E35" s="37" t="s">
        <v>38</v>
      </c>
      <c r="F35" s="109">
        <f>ROUND((ROUND((SUM(BE110:BE117) + SUM(BE137:BE185)),  2) + SUM(BE187:BE191)), 2)</f>
        <v>0</v>
      </c>
      <c r="G35" s="110"/>
      <c r="H35" s="110"/>
      <c r="I35" s="111">
        <v>0.2</v>
      </c>
      <c r="J35" s="109">
        <f>ROUND((ROUND(((SUM(BE110:BE117) + SUM(BE137:BE185))*I35),  2) + (SUM(BE187:BE191)*I35)), 2)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customHeight="1">
      <c r="A36" s="31"/>
      <c r="B36" s="32"/>
      <c r="C36" s="31"/>
      <c r="D36" s="31"/>
      <c r="E36" s="37" t="s">
        <v>39</v>
      </c>
      <c r="F36" s="109">
        <f>ROUND((ROUND((SUM(BF110:BF117) + SUM(BF137:BF185)),  2) + SUM(BF187:BF191)), 2)</f>
        <v>0</v>
      </c>
      <c r="G36" s="110"/>
      <c r="H36" s="110"/>
      <c r="I36" s="111">
        <v>0.2</v>
      </c>
      <c r="J36" s="109">
        <f>ROUND((ROUND(((SUM(BF110:BF117) + SUM(BF137:BF185))*I36),  2) + (SUM(BF187:BF191)*I36)), 2)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hidden="1" customHeight="1">
      <c r="A37" s="31"/>
      <c r="B37" s="32"/>
      <c r="C37" s="31"/>
      <c r="D37" s="31"/>
      <c r="E37" s="24" t="s">
        <v>40</v>
      </c>
      <c r="F37" s="112">
        <f>ROUND((ROUND((SUM(BG110:BG117) + SUM(BG137:BG185)),  2) + SUM(BG187:BG191)), 2)</f>
        <v>0</v>
      </c>
      <c r="G37" s="31"/>
      <c r="H37" s="31"/>
      <c r="I37" s="113">
        <v>0.2</v>
      </c>
      <c r="J37" s="112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" hidden="1" customHeight="1">
      <c r="A38" s="31"/>
      <c r="B38" s="32"/>
      <c r="C38" s="31"/>
      <c r="D38" s="31"/>
      <c r="E38" s="24" t="s">
        <v>41</v>
      </c>
      <c r="F38" s="112">
        <f>ROUND((ROUND((SUM(BH110:BH117) + SUM(BH137:BH185)),  2) + SUM(BH187:BH191)), 2)</f>
        <v>0</v>
      </c>
      <c r="G38" s="31"/>
      <c r="H38" s="31"/>
      <c r="I38" s="113">
        <v>0.2</v>
      </c>
      <c r="J38" s="112">
        <f>0</f>
        <v>0</v>
      </c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" hidden="1" customHeight="1">
      <c r="A39" s="31"/>
      <c r="B39" s="32"/>
      <c r="C39" s="31"/>
      <c r="D39" s="31"/>
      <c r="E39" s="37" t="s">
        <v>42</v>
      </c>
      <c r="F39" s="109">
        <f>ROUND((ROUND((SUM(BI110:BI117) + SUM(BI137:BI185)),  2) + SUM(BI187:BI191)), 2)</f>
        <v>0</v>
      </c>
      <c r="G39" s="110"/>
      <c r="H39" s="110"/>
      <c r="I39" s="111">
        <v>0</v>
      </c>
      <c r="J39" s="109">
        <f>0</f>
        <v>0</v>
      </c>
      <c r="K39" s="3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2"/>
      <c r="C41" s="101"/>
      <c r="D41" s="114" t="s">
        <v>43</v>
      </c>
      <c r="E41" s="62"/>
      <c r="F41" s="62"/>
      <c r="G41" s="115" t="s">
        <v>44</v>
      </c>
      <c r="H41" s="116" t="s">
        <v>45</v>
      </c>
      <c r="I41" s="62"/>
      <c r="J41" s="117">
        <f>SUM(J32:J39)</f>
        <v>0</v>
      </c>
      <c r="K41" s="118"/>
      <c r="L41" s="44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4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44"/>
      <c r="D50" s="45" t="s">
        <v>46</v>
      </c>
      <c r="E50" s="46"/>
      <c r="F50" s="46"/>
      <c r="G50" s="45" t="s">
        <v>47</v>
      </c>
      <c r="H50" s="46"/>
      <c r="I50" s="46"/>
      <c r="J50" s="46"/>
      <c r="K50" s="46"/>
      <c r="L50" s="44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31"/>
      <c r="B61" s="32"/>
      <c r="C61" s="31"/>
      <c r="D61" s="47" t="s">
        <v>48</v>
      </c>
      <c r="E61" s="34"/>
      <c r="F61" s="119" t="s">
        <v>49</v>
      </c>
      <c r="G61" s="47" t="s">
        <v>48</v>
      </c>
      <c r="H61" s="34"/>
      <c r="I61" s="34"/>
      <c r="J61" s="120" t="s">
        <v>49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31"/>
      <c r="B65" s="32"/>
      <c r="C65" s="31"/>
      <c r="D65" s="45" t="s">
        <v>50</v>
      </c>
      <c r="E65" s="48"/>
      <c r="F65" s="48"/>
      <c r="G65" s="45" t="s">
        <v>51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31"/>
      <c r="B76" s="32"/>
      <c r="C76" s="31"/>
      <c r="D76" s="47" t="s">
        <v>48</v>
      </c>
      <c r="E76" s="34"/>
      <c r="F76" s="119" t="s">
        <v>49</v>
      </c>
      <c r="G76" s="47" t="s">
        <v>48</v>
      </c>
      <c r="H76" s="34"/>
      <c r="I76" s="34"/>
      <c r="J76" s="120" t="s">
        <v>49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" customHeight="1">
      <c r="A82" s="31"/>
      <c r="B82" s="32"/>
      <c r="C82" s="18" t="s">
        <v>96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4" t="s">
        <v>15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56" t="str">
        <f>E7</f>
        <v>Bezbariérový vchod a úpravy vchodu</v>
      </c>
      <c r="F85" s="257"/>
      <c r="G85" s="257"/>
      <c r="H85" s="257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4" t="s">
        <v>93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246" t="str">
        <f>E9</f>
        <v>01.1 - Stavebná časť - hlavný objekt</v>
      </c>
      <c r="F87" s="258"/>
      <c r="G87" s="258"/>
      <c r="H87" s="258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4" t="s">
        <v>18</v>
      </c>
      <c r="D89" s="31"/>
      <c r="E89" s="31"/>
      <c r="F89" s="22" t="str">
        <f>F12</f>
        <v xml:space="preserve"> </v>
      </c>
      <c r="G89" s="31"/>
      <c r="H89" s="31"/>
      <c r="I89" s="24" t="s">
        <v>20</v>
      </c>
      <c r="J89" s="57" t="str">
        <f>IF(J12="","",J12)</f>
        <v>Vyplň údaj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15" customHeight="1">
      <c r="A91" s="31"/>
      <c r="B91" s="32"/>
      <c r="C91" s="24" t="s">
        <v>21</v>
      </c>
      <c r="D91" s="31"/>
      <c r="E91" s="31"/>
      <c r="F91" s="22" t="str">
        <f>E15</f>
        <v xml:space="preserve"> </v>
      </c>
      <c r="G91" s="31"/>
      <c r="H91" s="31"/>
      <c r="I91" s="24" t="s">
        <v>26</v>
      </c>
      <c r="J91" s="27" t="str">
        <f>E21</f>
        <v xml:space="preserve"> 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15" customHeight="1">
      <c r="A92" s="31"/>
      <c r="B92" s="32"/>
      <c r="C92" s="24" t="s">
        <v>24</v>
      </c>
      <c r="D92" s="31"/>
      <c r="E92" s="31"/>
      <c r="F92" s="22" t="str">
        <f>IF(E18="","",E18)</f>
        <v>Vyplň údaj</v>
      </c>
      <c r="G92" s="31"/>
      <c r="H92" s="31"/>
      <c r="I92" s="24" t="s">
        <v>28</v>
      </c>
      <c r="J92" s="27" t="str">
        <f>E24</f>
        <v>ROZING s.r.o.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21" t="s">
        <v>97</v>
      </c>
      <c r="D94" s="101"/>
      <c r="E94" s="101"/>
      <c r="F94" s="101"/>
      <c r="G94" s="101"/>
      <c r="H94" s="101"/>
      <c r="I94" s="101"/>
      <c r="J94" s="122" t="s">
        <v>98</v>
      </c>
      <c r="K94" s="101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8" customHeight="1">
      <c r="A96" s="31"/>
      <c r="B96" s="32"/>
      <c r="C96" s="123" t="s">
        <v>99</v>
      </c>
      <c r="D96" s="31"/>
      <c r="E96" s="31"/>
      <c r="F96" s="31"/>
      <c r="G96" s="31"/>
      <c r="H96" s="31"/>
      <c r="I96" s="31"/>
      <c r="J96" s="73">
        <f>J137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100</v>
      </c>
    </row>
    <row r="97" spans="1:65" s="9" customFormat="1" ht="24.9" customHeight="1">
      <c r="B97" s="124"/>
      <c r="D97" s="125" t="s">
        <v>101</v>
      </c>
      <c r="E97" s="126"/>
      <c r="F97" s="126"/>
      <c r="G97" s="126"/>
      <c r="H97" s="126"/>
      <c r="I97" s="126"/>
      <c r="J97" s="127">
        <f>J138</f>
        <v>0</v>
      </c>
      <c r="L97" s="124"/>
    </row>
    <row r="98" spans="1:65" s="10" customFormat="1" ht="19.95" customHeight="1">
      <c r="B98" s="128"/>
      <c r="D98" s="129" t="s">
        <v>102</v>
      </c>
      <c r="E98" s="130"/>
      <c r="F98" s="130"/>
      <c r="G98" s="130"/>
      <c r="H98" s="130"/>
      <c r="I98" s="130"/>
      <c r="J98" s="131">
        <f>J139</f>
        <v>0</v>
      </c>
      <c r="L98" s="128"/>
    </row>
    <row r="99" spans="1:65" s="10" customFormat="1" ht="19.95" customHeight="1">
      <c r="B99" s="128"/>
      <c r="D99" s="129" t="s">
        <v>103</v>
      </c>
      <c r="E99" s="130"/>
      <c r="F99" s="130"/>
      <c r="G99" s="130"/>
      <c r="H99" s="130"/>
      <c r="I99" s="130"/>
      <c r="J99" s="131">
        <f>J143</f>
        <v>0</v>
      </c>
      <c r="L99" s="128"/>
    </row>
    <row r="100" spans="1:65" s="10" customFormat="1" ht="19.95" customHeight="1">
      <c r="B100" s="128"/>
      <c r="D100" s="129" t="s">
        <v>104</v>
      </c>
      <c r="E100" s="130"/>
      <c r="F100" s="130"/>
      <c r="G100" s="130"/>
      <c r="H100" s="130"/>
      <c r="I100" s="130"/>
      <c r="J100" s="131">
        <f>J153</f>
        <v>0</v>
      </c>
      <c r="L100" s="128"/>
    </row>
    <row r="101" spans="1:65" s="9" customFormat="1" ht="24.9" customHeight="1">
      <c r="B101" s="124"/>
      <c r="D101" s="125" t="s">
        <v>105</v>
      </c>
      <c r="E101" s="126"/>
      <c r="F101" s="126"/>
      <c r="G101" s="126"/>
      <c r="H101" s="126"/>
      <c r="I101" s="126"/>
      <c r="J101" s="127">
        <f>J155</f>
        <v>0</v>
      </c>
      <c r="L101" s="124"/>
    </row>
    <row r="102" spans="1:65" s="10" customFormat="1" ht="19.95" customHeight="1">
      <c r="B102" s="128"/>
      <c r="D102" s="129" t="s">
        <v>106</v>
      </c>
      <c r="E102" s="130"/>
      <c r="F102" s="130"/>
      <c r="G102" s="130"/>
      <c r="H102" s="130"/>
      <c r="I102" s="130"/>
      <c r="J102" s="131">
        <f>J156</f>
        <v>0</v>
      </c>
      <c r="L102" s="128"/>
    </row>
    <row r="103" spans="1:65" s="10" customFormat="1" ht="19.95" customHeight="1">
      <c r="B103" s="128"/>
      <c r="D103" s="129" t="s">
        <v>107</v>
      </c>
      <c r="E103" s="130"/>
      <c r="F103" s="130"/>
      <c r="G103" s="130"/>
      <c r="H103" s="130"/>
      <c r="I103" s="130"/>
      <c r="J103" s="131">
        <f>J160</f>
        <v>0</v>
      </c>
      <c r="L103" s="128"/>
    </row>
    <row r="104" spans="1:65" s="9" customFormat="1" ht="24.9" customHeight="1">
      <c r="B104" s="124"/>
      <c r="D104" s="125" t="s">
        <v>108</v>
      </c>
      <c r="E104" s="126"/>
      <c r="F104" s="126"/>
      <c r="G104" s="126"/>
      <c r="H104" s="126"/>
      <c r="I104" s="126"/>
      <c r="J104" s="127">
        <f>J169</f>
        <v>0</v>
      </c>
      <c r="L104" s="124"/>
    </row>
    <row r="105" spans="1:65" s="10" customFormat="1" ht="19.95" customHeight="1">
      <c r="B105" s="128"/>
      <c r="D105" s="129" t="s">
        <v>109</v>
      </c>
      <c r="E105" s="130"/>
      <c r="F105" s="130"/>
      <c r="G105" s="130"/>
      <c r="H105" s="130"/>
      <c r="I105" s="130"/>
      <c r="J105" s="131">
        <f>J175</f>
        <v>0</v>
      </c>
      <c r="L105" s="128"/>
    </row>
    <row r="106" spans="1:65" s="10" customFormat="1" ht="19.95" customHeight="1">
      <c r="B106" s="128"/>
      <c r="D106" s="129" t="s">
        <v>110</v>
      </c>
      <c r="E106" s="130"/>
      <c r="F106" s="130"/>
      <c r="G106" s="130"/>
      <c r="H106" s="130"/>
      <c r="I106" s="130"/>
      <c r="J106" s="131">
        <f>J184</f>
        <v>0</v>
      </c>
      <c r="L106" s="128"/>
    </row>
    <row r="107" spans="1:65" s="9" customFormat="1" ht="21.75" customHeight="1">
      <c r="B107" s="124"/>
      <c r="D107" s="132" t="s">
        <v>111</v>
      </c>
      <c r="J107" s="133">
        <f>J186</f>
        <v>0</v>
      </c>
      <c r="L107" s="124"/>
    </row>
    <row r="108" spans="1:65" s="2" customFormat="1" ht="21.75" customHeight="1">
      <c r="A108" s="31"/>
      <c r="B108" s="32"/>
      <c r="C108" s="31"/>
      <c r="D108" s="31"/>
      <c r="E108" s="31"/>
      <c r="F108" s="31"/>
      <c r="G108" s="31"/>
      <c r="H108" s="31"/>
      <c r="I108" s="31"/>
      <c r="J108" s="31"/>
      <c r="K108" s="31"/>
      <c r="L108" s="44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65" s="2" customFormat="1" ht="6.9" customHeight="1">
      <c r="A109" s="31"/>
      <c r="B109" s="32"/>
      <c r="C109" s="31"/>
      <c r="D109" s="31"/>
      <c r="E109" s="31"/>
      <c r="F109" s="31"/>
      <c r="G109" s="31"/>
      <c r="H109" s="31"/>
      <c r="I109" s="31"/>
      <c r="J109" s="31"/>
      <c r="K109" s="31"/>
      <c r="L109" s="44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65" s="2" customFormat="1" ht="29.25" customHeight="1">
      <c r="A110" s="31"/>
      <c r="B110" s="32"/>
      <c r="C110" s="123" t="s">
        <v>112</v>
      </c>
      <c r="D110" s="31"/>
      <c r="E110" s="31"/>
      <c r="F110" s="31"/>
      <c r="G110" s="31"/>
      <c r="H110" s="31"/>
      <c r="I110" s="31"/>
      <c r="J110" s="134">
        <f>ROUND(J111 + J112 + J113 + J114 + J115 + J116,2)</f>
        <v>0</v>
      </c>
      <c r="K110" s="31"/>
      <c r="L110" s="44"/>
      <c r="N110" s="135" t="s">
        <v>37</v>
      </c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65" s="2" customFormat="1" ht="18" customHeight="1">
      <c r="A111" s="31"/>
      <c r="B111" s="136"/>
      <c r="C111" s="137"/>
      <c r="D111" s="233" t="s">
        <v>113</v>
      </c>
      <c r="E111" s="255"/>
      <c r="F111" s="255"/>
      <c r="G111" s="137"/>
      <c r="H111" s="137"/>
      <c r="I111" s="137"/>
      <c r="J111" s="92">
        <v>0</v>
      </c>
      <c r="K111" s="137"/>
      <c r="L111" s="139"/>
      <c r="M111" s="140"/>
      <c r="N111" s="141" t="s">
        <v>39</v>
      </c>
      <c r="O111" s="140"/>
      <c r="P111" s="140"/>
      <c r="Q111" s="140"/>
      <c r="R111" s="140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0"/>
      <c r="AX111" s="140"/>
      <c r="AY111" s="142" t="s">
        <v>114</v>
      </c>
      <c r="AZ111" s="140"/>
      <c r="BA111" s="140"/>
      <c r="BB111" s="140"/>
      <c r="BC111" s="140"/>
      <c r="BD111" s="140"/>
      <c r="BE111" s="143">
        <f t="shared" ref="BE111:BE116" si="0">IF(N111="základná",J111,0)</f>
        <v>0</v>
      </c>
      <c r="BF111" s="143">
        <f t="shared" ref="BF111:BF116" si="1">IF(N111="znížená",J111,0)</f>
        <v>0</v>
      </c>
      <c r="BG111" s="143">
        <f t="shared" ref="BG111:BG116" si="2">IF(N111="zákl. prenesená",J111,0)</f>
        <v>0</v>
      </c>
      <c r="BH111" s="143">
        <f t="shared" ref="BH111:BH116" si="3">IF(N111="zníž. prenesená",J111,0)</f>
        <v>0</v>
      </c>
      <c r="BI111" s="143">
        <f t="shared" ref="BI111:BI116" si="4">IF(N111="nulová",J111,0)</f>
        <v>0</v>
      </c>
      <c r="BJ111" s="142" t="s">
        <v>115</v>
      </c>
      <c r="BK111" s="140"/>
      <c r="BL111" s="140"/>
      <c r="BM111" s="140"/>
    </row>
    <row r="112" spans="1:65" s="2" customFormat="1" ht="18" customHeight="1">
      <c r="A112" s="31"/>
      <c r="B112" s="136"/>
      <c r="C112" s="137"/>
      <c r="D112" s="233" t="s">
        <v>116</v>
      </c>
      <c r="E112" s="255"/>
      <c r="F112" s="255"/>
      <c r="G112" s="137"/>
      <c r="H112" s="137"/>
      <c r="I112" s="137"/>
      <c r="J112" s="92">
        <v>0</v>
      </c>
      <c r="K112" s="137"/>
      <c r="L112" s="139"/>
      <c r="M112" s="140"/>
      <c r="N112" s="141" t="s">
        <v>39</v>
      </c>
      <c r="O112" s="140"/>
      <c r="P112" s="140"/>
      <c r="Q112" s="140"/>
      <c r="R112" s="140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40"/>
      <c r="AW112" s="140"/>
      <c r="AX112" s="140"/>
      <c r="AY112" s="142" t="s">
        <v>114</v>
      </c>
      <c r="AZ112" s="140"/>
      <c r="BA112" s="140"/>
      <c r="BB112" s="140"/>
      <c r="BC112" s="140"/>
      <c r="BD112" s="140"/>
      <c r="BE112" s="143">
        <f t="shared" si="0"/>
        <v>0</v>
      </c>
      <c r="BF112" s="143">
        <f t="shared" si="1"/>
        <v>0</v>
      </c>
      <c r="BG112" s="143">
        <f t="shared" si="2"/>
        <v>0</v>
      </c>
      <c r="BH112" s="143">
        <f t="shared" si="3"/>
        <v>0</v>
      </c>
      <c r="BI112" s="143">
        <f t="shared" si="4"/>
        <v>0</v>
      </c>
      <c r="BJ112" s="142" t="s">
        <v>115</v>
      </c>
      <c r="BK112" s="140"/>
      <c r="BL112" s="140"/>
      <c r="BM112" s="140"/>
    </row>
    <row r="113" spans="1:65" s="2" customFormat="1" ht="18" customHeight="1">
      <c r="A113" s="31"/>
      <c r="B113" s="136"/>
      <c r="C113" s="137"/>
      <c r="D113" s="233" t="s">
        <v>117</v>
      </c>
      <c r="E113" s="255"/>
      <c r="F113" s="255"/>
      <c r="G113" s="137"/>
      <c r="H113" s="137"/>
      <c r="I113" s="137"/>
      <c r="J113" s="92">
        <v>0</v>
      </c>
      <c r="K113" s="137"/>
      <c r="L113" s="139"/>
      <c r="M113" s="140"/>
      <c r="N113" s="141" t="s">
        <v>39</v>
      </c>
      <c r="O113" s="140"/>
      <c r="P113" s="140"/>
      <c r="Q113" s="140"/>
      <c r="R113" s="140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40"/>
      <c r="AG113" s="140"/>
      <c r="AH113" s="140"/>
      <c r="AI113" s="140"/>
      <c r="AJ113" s="140"/>
      <c r="AK113" s="140"/>
      <c r="AL113" s="140"/>
      <c r="AM113" s="140"/>
      <c r="AN113" s="140"/>
      <c r="AO113" s="140"/>
      <c r="AP113" s="140"/>
      <c r="AQ113" s="140"/>
      <c r="AR113" s="140"/>
      <c r="AS113" s="140"/>
      <c r="AT113" s="140"/>
      <c r="AU113" s="140"/>
      <c r="AV113" s="140"/>
      <c r="AW113" s="140"/>
      <c r="AX113" s="140"/>
      <c r="AY113" s="142" t="s">
        <v>114</v>
      </c>
      <c r="AZ113" s="140"/>
      <c r="BA113" s="140"/>
      <c r="BB113" s="140"/>
      <c r="BC113" s="140"/>
      <c r="BD113" s="140"/>
      <c r="BE113" s="143">
        <f t="shared" si="0"/>
        <v>0</v>
      </c>
      <c r="BF113" s="143">
        <f t="shared" si="1"/>
        <v>0</v>
      </c>
      <c r="BG113" s="143">
        <f t="shared" si="2"/>
        <v>0</v>
      </c>
      <c r="BH113" s="143">
        <f t="shared" si="3"/>
        <v>0</v>
      </c>
      <c r="BI113" s="143">
        <f t="shared" si="4"/>
        <v>0</v>
      </c>
      <c r="BJ113" s="142" t="s">
        <v>115</v>
      </c>
      <c r="BK113" s="140"/>
      <c r="BL113" s="140"/>
      <c r="BM113" s="140"/>
    </row>
    <row r="114" spans="1:65" s="2" customFormat="1" ht="18" customHeight="1">
      <c r="A114" s="31"/>
      <c r="B114" s="136"/>
      <c r="C114" s="137"/>
      <c r="D114" s="233" t="s">
        <v>118</v>
      </c>
      <c r="E114" s="255"/>
      <c r="F114" s="255"/>
      <c r="G114" s="137"/>
      <c r="H114" s="137"/>
      <c r="I114" s="137"/>
      <c r="J114" s="92">
        <v>0</v>
      </c>
      <c r="K114" s="137"/>
      <c r="L114" s="139"/>
      <c r="M114" s="140"/>
      <c r="N114" s="141" t="s">
        <v>39</v>
      </c>
      <c r="O114" s="140"/>
      <c r="P114" s="140"/>
      <c r="Q114" s="140"/>
      <c r="R114" s="140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40"/>
      <c r="AG114" s="140"/>
      <c r="AH114" s="140"/>
      <c r="AI114" s="140"/>
      <c r="AJ114" s="140"/>
      <c r="AK114" s="140"/>
      <c r="AL114" s="140"/>
      <c r="AM114" s="140"/>
      <c r="AN114" s="140"/>
      <c r="AO114" s="140"/>
      <c r="AP114" s="140"/>
      <c r="AQ114" s="140"/>
      <c r="AR114" s="140"/>
      <c r="AS114" s="140"/>
      <c r="AT114" s="140"/>
      <c r="AU114" s="140"/>
      <c r="AV114" s="140"/>
      <c r="AW114" s="140"/>
      <c r="AX114" s="140"/>
      <c r="AY114" s="142" t="s">
        <v>114</v>
      </c>
      <c r="AZ114" s="140"/>
      <c r="BA114" s="140"/>
      <c r="BB114" s="140"/>
      <c r="BC114" s="140"/>
      <c r="BD114" s="140"/>
      <c r="BE114" s="143">
        <f t="shared" si="0"/>
        <v>0</v>
      </c>
      <c r="BF114" s="143">
        <f t="shared" si="1"/>
        <v>0</v>
      </c>
      <c r="BG114" s="143">
        <f t="shared" si="2"/>
        <v>0</v>
      </c>
      <c r="BH114" s="143">
        <f t="shared" si="3"/>
        <v>0</v>
      </c>
      <c r="BI114" s="143">
        <f t="shared" si="4"/>
        <v>0</v>
      </c>
      <c r="BJ114" s="142" t="s">
        <v>115</v>
      </c>
      <c r="BK114" s="140"/>
      <c r="BL114" s="140"/>
      <c r="BM114" s="140"/>
    </row>
    <row r="115" spans="1:65" s="2" customFormat="1" ht="18" customHeight="1">
      <c r="A115" s="31"/>
      <c r="B115" s="136"/>
      <c r="C115" s="137"/>
      <c r="D115" s="233" t="s">
        <v>119</v>
      </c>
      <c r="E115" s="255"/>
      <c r="F115" s="255"/>
      <c r="G115" s="137"/>
      <c r="H115" s="137"/>
      <c r="I115" s="137"/>
      <c r="J115" s="92">
        <v>0</v>
      </c>
      <c r="K115" s="137"/>
      <c r="L115" s="139"/>
      <c r="M115" s="140"/>
      <c r="N115" s="141" t="s">
        <v>39</v>
      </c>
      <c r="O115" s="140"/>
      <c r="P115" s="140"/>
      <c r="Q115" s="140"/>
      <c r="R115" s="140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40"/>
      <c r="AG115" s="140"/>
      <c r="AH115" s="140"/>
      <c r="AI115" s="140"/>
      <c r="AJ115" s="140"/>
      <c r="AK115" s="140"/>
      <c r="AL115" s="140"/>
      <c r="AM115" s="140"/>
      <c r="AN115" s="140"/>
      <c r="AO115" s="140"/>
      <c r="AP115" s="140"/>
      <c r="AQ115" s="140"/>
      <c r="AR115" s="140"/>
      <c r="AS115" s="140"/>
      <c r="AT115" s="140"/>
      <c r="AU115" s="140"/>
      <c r="AV115" s="140"/>
      <c r="AW115" s="140"/>
      <c r="AX115" s="140"/>
      <c r="AY115" s="142" t="s">
        <v>114</v>
      </c>
      <c r="AZ115" s="140"/>
      <c r="BA115" s="140"/>
      <c r="BB115" s="140"/>
      <c r="BC115" s="140"/>
      <c r="BD115" s="140"/>
      <c r="BE115" s="143">
        <f t="shared" si="0"/>
        <v>0</v>
      </c>
      <c r="BF115" s="143">
        <f t="shared" si="1"/>
        <v>0</v>
      </c>
      <c r="BG115" s="143">
        <f t="shared" si="2"/>
        <v>0</v>
      </c>
      <c r="BH115" s="143">
        <f t="shared" si="3"/>
        <v>0</v>
      </c>
      <c r="BI115" s="143">
        <f t="shared" si="4"/>
        <v>0</v>
      </c>
      <c r="BJ115" s="142" t="s">
        <v>115</v>
      </c>
      <c r="BK115" s="140"/>
      <c r="BL115" s="140"/>
      <c r="BM115" s="140"/>
    </row>
    <row r="116" spans="1:65" s="2" customFormat="1" ht="18" customHeight="1">
      <c r="A116" s="31"/>
      <c r="B116" s="136"/>
      <c r="C116" s="137"/>
      <c r="D116" s="138" t="s">
        <v>120</v>
      </c>
      <c r="E116" s="137"/>
      <c r="F116" s="137"/>
      <c r="G116" s="137"/>
      <c r="H116" s="137"/>
      <c r="I116" s="137"/>
      <c r="J116" s="92">
        <f>ROUND(J30*T116,2)</f>
        <v>0</v>
      </c>
      <c r="K116" s="137"/>
      <c r="L116" s="139"/>
      <c r="M116" s="140"/>
      <c r="N116" s="141" t="s">
        <v>39</v>
      </c>
      <c r="O116" s="140"/>
      <c r="P116" s="140"/>
      <c r="Q116" s="140"/>
      <c r="R116" s="140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40"/>
      <c r="AG116" s="140"/>
      <c r="AH116" s="140"/>
      <c r="AI116" s="140"/>
      <c r="AJ116" s="140"/>
      <c r="AK116" s="140"/>
      <c r="AL116" s="140"/>
      <c r="AM116" s="140"/>
      <c r="AN116" s="140"/>
      <c r="AO116" s="140"/>
      <c r="AP116" s="140"/>
      <c r="AQ116" s="140"/>
      <c r="AR116" s="140"/>
      <c r="AS116" s="140"/>
      <c r="AT116" s="140"/>
      <c r="AU116" s="140"/>
      <c r="AV116" s="140"/>
      <c r="AW116" s="140"/>
      <c r="AX116" s="140"/>
      <c r="AY116" s="142" t="s">
        <v>121</v>
      </c>
      <c r="AZ116" s="140"/>
      <c r="BA116" s="140"/>
      <c r="BB116" s="140"/>
      <c r="BC116" s="140"/>
      <c r="BD116" s="140"/>
      <c r="BE116" s="143">
        <f t="shared" si="0"/>
        <v>0</v>
      </c>
      <c r="BF116" s="143">
        <f t="shared" si="1"/>
        <v>0</v>
      </c>
      <c r="BG116" s="143">
        <f t="shared" si="2"/>
        <v>0</v>
      </c>
      <c r="BH116" s="143">
        <f t="shared" si="3"/>
        <v>0</v>
      </c>
      <c r="BI116" s="143">
        <f t="shared" si="4"/>
        <v>0</v>
      </c>
      <c r="BJ116" s="142" t="s">
        <v>115</v>
      </c>
      <c r="BK116" s="140"/>
      <c r="BL116" s="140"/>
      <c r="BM116" s="140"/>
    </row>
    <row r="117" spans="1:65" s="2" customFormat="1">
      <c r="A117" s="31"/>
      <c r="B117" s="32"/>
      <c r="C117" s="31"/>
      <c r="D117" s="31"/>
      <c r="E117" s="31"/>
      <c r="F117" s="31"/>
      <c r="G117" s="31"/>
      <c r="H117" s="31"/>
      <c r="I117" s="31"/>
      <c r="J117" s="31"/>
      <c r="K117" s="31"/>
      <c r="L117" s="44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29.25" customHeight="1">
      <c r="A118" s="31"/>
      <c r="B118" s="32"/>
      <c r="C118" s="100" t="s">
        <v>91</v>
      </c>
      <c r="D118" s="101"/>
      <c r="E118" s="101"/>
      <c r="F118" s="101"/>
      <c r="G118" s="101"/>
      <c r="H118" s="101"/>
      <c r="I118" s="101"/>
      <c r="J118" s="102">
        <f>ROUND(J96+J110,2)</f>
        <v>0</v>
      </c>
      <c r="K118" s="101"/>
      <c r="L118" s="44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6.9" customHeight="1">
      <c r="A119" s="31"/>
      <c r="B119" s="49"/>
      <c r="C119" s="50"/>
      <c r="D119" s="50"/>
      <c r="E119" s="50"/>
      <c r="F119" s="50"/>
      <c r="G119" s="50"/>
      <c r="H119" s="50"/>
      <c r="I119" s="50"/>
      <c r="J119" s="50"/>
      <c r="K119" s="50"/>
      <c r="L119" s="44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3" spans="1:65" s="2" customFormat="1" ht="6.9" customHeight="1">
      <c r="A123" s="31"/>
      <c r="B123" s="51"/>
      <c r="C123" s="52"/>
      <c r="D123" s="52"/>
      <c r="E123" s="52"/>
      <c r="F123" s="52"/>
      <c r="G123" s="52"/>
      <c r="H123" s="52"/>
      <c r="I123" s="52"/>
      <c r="J123" s="52"/>
      <c r="K123" s="52"/>
      <c r="L123" s="44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5" s="2" customFormat="1" ht="24.9" customHeight="1">
      <c r="A124" s="31"/>
      <c r="B124" s="32"/>
      <c r="C124" s="18" t="s">
        <v>122</v>
      </c>
      <c r="D124" s="31"/>
      <c r="E124" s="31"/>
      <c r="F124" s="31"/>
      <c r="G124" s="31"/>
      <c r="H124" s="31"/>
      <c r="I124" s="31"/>
      <c r="J124" s="31"/>
      <c r="K124" s="31"/>
      <c r="L124" s="44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5" s="2" customFormat="1" ht="6.9" customHeight="1">
      <c r="A125" s="31"/>
      <c r="B125" s="32"/>
      <c r="C125" s="31"/>
      <c r="D125" s="31"/>
      <c r="E125" s="31"/>
      <c r="F125" s="31"/>
      <c r="G125" s="31"/>
      <c r="H125" s="31"/>
      <c r="I125" s="31"/>
      <c r="J125" s="31"/>
      <c r="K125" s="31"/>
      <c r="L125" s="44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65" s="2" customFormat="1" ht="12" customHeight="1">
      <c r="A126" s="31"/>
      <c r="B126" s="32"/>
      <c r="C126" s="24" t="s">
        <v>15</v>
      </c>
      <c r="D126" s="31"/>
      <c r="E126" s="31"/>
      <c r="F126" s="31"/>
      <c r="G126" s="31"/>
      <c r="H126" s="31"/>
      <c r="I126" s="31"/>
      <c r="J126" s="31"/>
      <c r="K126" s="31"/>
      <c r="L126" s="44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65" s="2" customFormat="1" ht="16.5" customHeight="1">
      <c r="A127" s="31"/>
      <c r="B127" s="32"/>
      <c r="C127" s="31"/>
      <c r="D127" s="31"/>
      <c r="E127" s="256" t="str">
        <f>E7</f>
        <v>Bezbariérový vchod a úpravy vchodu</v>
      </c>
      <c r="F127" s="257"/>
      <c r="G127" s="257"/>
      <c r="H127" s="257"/>
      <c r="I127" s="31"/>
      <c r="J127" s="31"/>
      <c r="K127" s="31"/>
      <c r="L127" s="44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65" s="2" customFormat="1" ht="12" customHeight="1">
      <c r="A128" s="31"/>
      <c r="B128" s="32"/>
      <c r="C128" s="24" t="s">
        <v>93</v>
      </c>
      <c r="D128" s="31"/>
      <c r="E128" s="31"/>
      <c r="F128" s="31"/>
      <c r="G128" s="31"/>
      <c r="H128" s="31"/>
      <c r="I128" s="31"/>
      <c r="J128" s="31"/>
      <c r="K128" s="31"/>
      <c r="L128" s="44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2" customFormat="1" ht="16.5" customHeight="1">
      <c r="A129" s="31"/>
      <c r="B129" s="32"/>
      <c r="C129" s="31"/>
      <c r="D129" s="31"/>
      <c r="E129" s="246" t="str">
        <f>E9</f>
        <v>01.1 - Stavebná časť - hlavný objekt</v>
      </c>
      <c r="F129" s="258"/>
      <c r="G129" s="258"/>
      <c r="H129" s="258"/>
      <c r="I129" s="31"/>
      <c r="J129" s="31"/>
      <c r="K129" s="31"/>
      <c r="L129" s="44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2" customFormat="1" ht="6.9" customHeight="1">
      <c r="A130" s="31"/>
      <c r="B130" s="32"/>
      <c r="C130" s="31"/>
      <c r="D130" s="31"/>
      <c r="E130" s="31"/>
      <c r="F130" s="31"/>
      <c r="G130" s="31"/>
      <c r="H130" s="31"/>
      <c r="I130" s="31"/>
      <c r="J130" s="31"/>
      <c r="K130" s="31"/>
      <c r="L130" s="44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65" s="2" customFormat="1" ht="12" customHeight="1">
      <c r="A131" s="31"/>
      <c r="B131" s="32"/>
      <c r="C131" s="24" t="s">
        <v>18</v>
      </c>
      <c r="D131" s="31"/>
      <c r="E131" s="31"/>
      <c r="F131" s="22" t="str">
        <f>F12</f>
        <v xml:space="preserve"> </v>
      </c>
      <c r="G131" s="31"/>
      <c r="H131" s="31"/>
      <c r="I131" s="24" t="s">
        <v>20</v>
      </c>
      <c r="J131" s="57" t="str">
        <f>IF(J12="","",J12)</f>
        <v>Vyplň údaj</v>
      </c>
      <c r="K131" s="31"/>
      <c r="L131" s="44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65" s="2" customFormat="1" ht="6.9" customHeight="1">
      <c r="A132" s="31"/>
      <c r="B132" s="32"/>
      <c r="C132" s="31"/>
      <c r="D132" s="31"/>
      <c r="E132" s="31"/>
      <c r="F132" s="31"/>
      <c r="G132" s="31"/>
      <c r="H132" s="31"/>
      <c r="I132" s="31"/>
      <c r="J132" s="31"/>
      <c r="K132" s="31"/>
      <c r="L132" s="44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65" s="2" customFormat="1" ht="15.15" customHeight="1">
      <c r="A133" s="31"/>
      <c r="B133" s="32"/>
      <c r="C133" s="24" t="s">
        <v>21</v>
      </c>
      <c r="D133" s="31"/>
      <c r="E133" s="31"/>
      <c r="F133" s="22" t="str">
        <f>E15</f>
        <v xml:space="preserve"> </v>
      </c>
      <c r="G133" s="31"/>
      <c r="H133" s="31"/>
      <c r="I133" s="24" t="s">
        <v>26</v>
      </c>
      <c r="J133" s="27" t="str">
        <f>E21</f>
        <v xml:space="preserve"> </v>
      </c>
      <c r="K133" s="31"/>
      <c r="L133" s="44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65" s="2" customFormat="1" ht="15.15" customHeight="1">
      <c r="A134" s="31"/>
      <c r="B134" s="32"/>
      <c r="C134" s="24" t="s">
        <v>24</v>
      </c>
      <c r="D134" s="31"/>
      <c r="E134" s="31"/>
      <c r="F134" s="22" t="str">
        <f>IF(E18="","",E18)</f>
        <v>Vyplň údaj</v>
      </c>
      <c r="G134" s="31"/>
      <c r="H134" s="31"/>
      <c r="I134" s="24" t="s">
        <v>28</v>
      </c>
      <c r="J134" s="27" t="str">
        <f>E24</f>
        <v>ROZING s.r.o.</v>
      </c>
      <c r="K134" s="31"/>
      <c r="L134" s="44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5" spans="1:65" s="2" customFormat="1" ht="10.35" customHeight="1">
      <c r="A135" s="31"/>
      <c r="B135" s="32"/>
      <c r="C135" s="31"/>
      <c r="D135" s="31"/>
      <c r="E135" s="31"/>
      <c r="F135" s="31"/>
      <c r="G135" s="31"/>
      <c r="H135" s="31"/>
      <c r="I135" s="31"/>
      <c r="J135" s="31"/>
      <c r="K135" s="31"/>
      <c r="L135" s="44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</row>
    <row r="136" spans="1:65" s="11" customFormat="1" ht="29.25" customHeight="1">
      <c r="A136" s="144"/>
      <c r="B136" s="145"/>
      <c r="C136" s="146" t="s">
        <v>123</v>
      </c>
      <c r="D136" s="147" t="s">
        <v>58</v>
      </c>
      <c r="E136" s="147" t="s">
        <v>54</v>
      </c>
      <c r="F136" s="147" t="s">
        <v>55</v>
      </c>
      <c r="G136" s="147" t="s">
        <v>124</v>
      </c>
      <c r="H136" s="147" t="s">
        <v>125</v>
      </c>
      <c r="I136" s="147" t="s">
        <v>126</v>
      </c>
      <c r="J136" s="148" t="s">
        <v>98</v>
      </c>
      <c r="K136" s="149" t="s">
        <v>127</v>
      </c>
      <c r="L136" s="150"/>
      <c r="M136" s="64" t="s">
        <v>1</v>
      </c>
      <c r="N136" s="65" t="s">
        <v>37</v>
      </c>
      <c r="O136" s="65" t="s">
        <v>128</v>
      </c>
      <c r="P136" s="65" t="s">
        <v>129</v>
      </c>
      <c r="Q136" s="65" t="s">
        <v>130</v>
      </c>
      <c r="R136" s="65" t="s">
        <v>131</v>
      </c>
      <c r="S136" s="65" t="s">
        <v>132</v>
      </c>
      <c r="T136" s="66" t="s">
        <v>133</v>
      </c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4"/>
      <c r="AE136" s="144"/>
    </row>
    <row r="137" spans="1:65" s="2" customFormat="1" ht="22.8" customHeight="1">
      <c r="A137" s="31"/>
      <c r="B137" s="32"/>
      <c r="C137" s="71" t="s">
        <v>95</v>
      </c>
      <c r="D137" s="31"/>
      <c r="E137" s="31"/>
      <c r="F137" s="31"/>
      <c r="G137" s="31"/>
      <c r="H137" s="31"/>
      <c r="I137" s="31"/>
      <c r="J137" s="151">
        <f>BK137</f>
        <v>0</v>
      </c>
      <c r="K137" s="31"/>
      <c r="L137" s="32"/>
      <c r="M137" s="67"/>
      <c r="N137" s="58"/>
      <c r="O137" s="68"/>
      <c r="P137" s="152">
        <f>P138+P155+P169+P186</f>
        <v>0</v>
      </c>
      <c r="Q137" s="68"/>
      <c r="R137" s="152">
        <f>R138+R155+R169+R186</f>
        <v>0</v>
      </c>
      <c r="S137" s="68"/>
      <c r="T137" s="153">
        <f>T138+T155+T169+T186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T137" s="14" t="s">
        <v>72</v>
      </c>
      <c r="AU137" s="14" t="s">
        <v>100</v>
      </c>
      <c r="BK137" s="154">
        <f>BK138+BK155+BK169+BK186</f>
        <v>0</v>
      </c>
    </row>
    <row r="138" spans="1:65" s="12" customFormat="1" ht="25.95" customHeight="1">
      <c r="B138" s="155"/>
      <c r="D138" s="156" t="s">
        <v>72</v>
      </c>
      <c r="E138" s="157" t="s">
        <v>134</v>
      </c>
      <c r="F138" s="157" t="s">
        <v>135</v>
      </c>
      <c r="I138" s="158"/>
      <c r="J138" s="133">
        <f>BK138</f>
        <v>0</v>
      </c>
      <c r="L138" s="155"/>
      <c r="M138" s="159"/>
      <c r="N138" s="160"/>
      <c r="O138" s="160"/>
      <c r="P138" s="161">
        <f>P139+P143+P153</f>
        <v>0</v>
      </c>
      <c r="Q138" s="160"/>
      <c r="R138" s="161">
        <f>R139+R143+R153</f>
        <v>0</v>
      </c>
      <c r="S138" s="160"/>
      <c r="T138" s="162">
        <f>T139+T143+T153</f>
        <v>0</v>
      </c>
      <c r="AR138" s="156" t="s">
        <v>81</v>
      </c>
      <c r="AT138" s="163" t="s">
        <v>72</v>
      </c>
      <c r="AU138" s="163" t="s">
        <v>73</v>
      </c>
      <c r="AY138" s="156" t="s">
        <v>136</v>
      </c>
      <c r="BK138" s="164">
        <f>BK139+BK143+BK153</f>
        <v>0</v>
      </c>
    </row>
    <row r="139" spans="1:65" s="12" customFormat="1" ht="22.8" customHeight="1">
      <c r="B139" s="155"/>
      <c r="D139" s="156" t="s">
        <v>72</v>
      </c>
      <c r="E139" s="165" t="s">
        <v>137</v>
      </c>
      <c r="F139" s="165" t="s">
        <v>138</v>
      </c>
      <c r="I139" s="158"/>
      <c r="J139" s="166">
        <f>BK139</f>
        <v>0</v>
      </c>
      <c r="L139" s="155"/>
      <c r="M139" s="159"/>
      <c r="N139" s="160"/>
      <c r="O139" s="160"/>
      <c r="P139" s="161">
        <f>SUM(P140:P142)</f>
        <v>0</v>
      </c>
      <c r="Q139" s="160"/>
      <c r="R139" s="161">
        <f>SUM(R140:R142)</f>
        <v>0</v>
      </c>
      <c r="S139" s="160"/>
      <c r="T139" s="162">
        <f>SUM(T140:T142)</f>
        <v>0</v>
      </c>
      <c r="AR139" s="156" t="s">
        <v>81</v>
      </c>
      <c r="AT139" s="163" t="s">
        <v>72</v>
      </c>
      <c r="AU139" s="163" t="s">
        <v>81</v>
      </c>
      <c r="AY139" s="156" t="s">
        <v>136</v>
      </c>
      <c r="BK139" s="164">
        <f>SUM(BK140:BK142)</f>
        <v>0</v>
      </c>
    </row>
    <row r="140" spans="1:65" s="2" customFormat="1" ht="16.5" customHeight="1">
      <c r="A140" s="31"/>
      <c r="B140" s="136"/>
      <c r="C140" s="167" t="s">
        <v>81</v>
      </c>
      <c r="D140" s="167" t="s">
        <v>139</v>
      </c>
      <c r="E140" s="168" t="s">
        <v>140</v>
      </c>
      <c r="F140" s="169" t="s">
        <v>141</v>
      </c>
      <c r="G140" s="170" t="s">
        <v>142</v>
      </c>
      <c r="H140" s="204">
        <v>12.936</v>
      </c>
      <c r="I140" s="172"/>
      <c r="J140" s="173">
        <f>ROUND(I140*H140,2)</f>
        <v>0</v>
      </c>
      <c r="K140" s="174"/>
      <c r="L140" s="32"/>
      <c r="M140" s="175" t="s">
        <v>1</v>
      </c>
      <c r="N140" s="176" t="s">
        <v>39</v>
      </c>
      <c r="O140" s="60"/>
      <c r="P140" s="177">
        <f>O140*H140</f>
        <v>0</v>
      </c>
      <c r="Q140" s="177">
        <v>0</v>
      </c>
      <c r="R140" s="177">
        <f>Q140*H140</f>
        <v>0</v>
      </c>
      <c r="S140" s="177">
        <v>0</v>
      </c>
      <c r="T140" s="178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79" t="s">
        <v>143</v>
      </c>
      <c r="AT140" s="179" t="s">
        <v>139</v>
      </c>
      <c r="AU140" s="179" t="s">
        <v>115</v>
      </c>
      <c r="AY140" s="14" t="s">
        <v>136</v>
      </c>
      <c r="BE140" s="96">
        <f>IF(N140="základná",J140,0)</f>
        <v>0</v>
      </c>
      <c r="BF140" s="96">
        <f>IF(N140="znížená",J140,0)</f>
        <v>0</v>
      </c>
      <c r="BG140" s="96">
        <f>IF(N140="zákl. prenesená",J140,0)</f>
        <v>0</v>
      </c>
      <c r="BH140" s="96">
        <f>IF(N140="zníž. prenesená",J140,0)</f>
        <v>0</v>
      </c>
      <c r="BI140" s="96">
        <f>IF(N140="nulová",J140,0)</f>
        <v>0</v>
      </c>
      <c r="BJ140" s="14" t="s">
        <v>115</v>
      </c>
      <c r="BK140" s="96">
        <f>ROUND(I140*H140,2)</f>
        <v>0</v>
      </c>
      <c r="BL140" s="14" t="s">
        <v>143</v>
      </c>
      <c r="BM140" s="179" t="s">
        <v>115</v>
      </c>
    </row>
    <row r="141" spans="1:65" s="2" customFormat="1" ht="16.5" customHeight="1">
      <c r="A141" s="31"/>
      <c r="B141" s="136"/>
      <c r="C141" s="167" t="s">
        <v>115</v>
      </c>
      <c r="D141" s="167" t="s">
        <v>139</v>
      </c>
      <c r="E141" s="168" t="s">
        <v>144</v>
      </c>
      <c r="F141" s="169" t="s">
        <v>145</v>
      </c>
      <c r="G141" s="170" t="s">
        <v>142</v>
      </c>
      <c r="H141" s="204">
        <v>12.936</v>
      </c>
      <c r="I141" s="172"/>
      <c r="J141" s="173">
        <f>ROUND(I141*H141,2)</f>
        <v>0</v>
      </c>
      <c r="K141" s="174"/>
      <c r="L141" s="32"/>
      <c r="M141" s="175" t="s">
        <v>1</v>
      </c>
      <c r="N141" s="176" t="s">
        <v>39</v>
      </c>
      <c r="O141" s="60"/>
      <c r="P141" s="177">
        <f>O141*H141</f>
        <v>0</v>
      </c>
      <c r="Q141" s="177">
        <v>0</v>
      </c>
      <c r="R141" s="177">
        <f>Q141*H141</f>
        <v>0</v>
      </c>
      <c r="S141" s="177">
        <v>0</v>
      </c>
      <c r="T141" s="178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79" t="s">
        <v>143</v>
      </c>
      <c r="AT141" s="179" t="s">
        <v>139</v>
      </c>
      <c r="AU141" s="179" t="s">
        <v>115</v>
      </c>
      <c r="AY141" s="14" t="s">
        <v>136</v>
      </c>
      <c r="BE141" s="96">
        <f>IF(N141="základná",J141,0)</f>
        <v>0</v>
      </c>
      <c r="BF141" s="96">
        <f>IF(N141="znížená",J141,0)</f>
        <v>0</v>
      </c>
      <c r="BG141" s="96">
        <f>IF(N141="zákl. prenesená",J141,0)</f>
        <v>0</v>
      </c>
      <c r="BH141" s="96">
        <f>IF(N141="zníž. prenesená",J141,0)</f>
        <v>0</v>
      </c>
      <c r="BI141" s="96">
        <f>IF(N141="nulová",J141,0)</f>
        <v>0</v>
      </c>
      <c r="BJ141" s="14" t="s">
        <v>115</v>
      </c>
      <c r="BK141" s="96">
        <f>ROUND(I141*H141,2)</f>
        <v>0</v>
      </c>
      <c r="BL141" s="14" t="s">
        <v>143</v>
      </c>
      <c r="BM141" s="179" t="s">
        <v>143</v>
      </c>
    </row>
    <row r="142" spans="1:65" s="2" customFormat="1" ht="24.15" customHeight="1">
      <c r="A142" s="31"/>
      <c r="B142" s="136"/>
      <c r="C142" s="167" t="s">
        <v>146</v>
      </c>
      <c r="D142" s="167" t="s">
        <v>139</v>
      </c>
      <c r="E142" s="168" t="s">
        <v>147</v>
      </c>
      <c r="F142" s="169" t="s">
        <v>148</v>
      </c>
      <c r="G142" s="170" t="s">
        <v>142</v>
      </c>
      <c r="H142" s="204">
        <v>12.936</v>
      </c>
      <c r="I142" s="172"/>
      <c r="J142" s="173">
        <f>ROUND(I142*H142,2)</f>
        <v>0</v>
      </c>
      <c r="K142" s="174"/>
      <c r="L142" s="32"/>
      <c r="M142" s="175" t="s">
        <v>1</v>
      </c>
      <c r="N142" s="176" t="s">
        <v>39</v>
      </c>
      <c r="O142" s="60"/>
      <c r="P142" s="177">
        <f>O142*H142</f>
        <v>0</v>
      </c>
      <c r="Q142" s="177">
        <v>0</v>
      </c>
      <c r="R142" s="177">
        <f>Q142*H142</f>
        <v>0</v>
      </c>
      <c r="S142" s="177">
        <v>0</v>
      </c>
      <c r="T142" s="178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79" t="s">
        <v>143</v>
      </c>
      <c r="AT142" s="179" t="s">
        <v>139</v>
      </c>
      <c r="AU142" s="179" t="s">
        <v>115</v>
      </c>
      <c r="AY142" s="14" t="s">
        <v>136</v>
      </c>
      <c r="BE142" s="96">
        <f>IF(N142="základná",J142,0)</f>
        <v>0</v>
      </c>
      <c r="BF142" s="96">
        <f>IF(N142="znížená",J142,0)</f>
        <v>0</v>
      </c>
      <c r="BG142" s="96">
        <f>IF(N142="zákl. prenesená",J142,0)</f>
        <v>0</v>
      </c>
      <c r="BH142" s="96">
        <f>IF(N142="zníž. prenesená",J142,0)</f>
        <v>0</v>
      </c>
      <c r="BI142" s="96">
        <f>IF(N142="nulová",J142,0)</f>
        <v>0</v>
      </c>
      <c r="BJ142" s="14" t="s">
        <v>115</v>
      </c>
      <c r="BK142" s="96">
        <f>ROUND(I142*H142,2)</f>
        <v>0</v>
      </c>
      <c r="BL142" s="14" t="s">
        <v>143</v>
      </c>
      <c r="BM142" s="179" t="s">
        <v>137</v>
      </c>
    </row>
    <row r="143" spans="1:65" s="12" customFormat="1" ht="22.8" customHeight="1">
      <c r="B143" s="155"/>
      <c r="D143" s="156" t="s">
        <v>72</v>
      </c>
      <c r="E143" s="165" t="s">
        <v>149</v>
      </c>
      <c r="F143" s="165" t="s">
        <v>150</v>
      </c>
      <c r="H143" s="206"/>
      <c r="I143" s="158"/>
      <c r="J143" s="166">
        <f>BK143</f>
        <v>0</v>
      </c>
      <c r="L143" s="155"/>
      <c r="M143" s="159"/>
      <c r="N143" s="160"/>
      <c r="O143" s="160"/>
      <c r="P143" s="161">
        <f>SUM(P144:P152)</f>
        <v>0</v>
      </c>
      <c r="Q143" s="160"/>
      <c r="R143" s="161">
        <f>SUM(R144:R152)</f>
        <v>0</v>
      </c>
      <c r="S143" s="160"/>
      <c r="T143" s="162">
        <f>SUM(T144:T152)</f>
        <v>0</v>
      </c>
      <c r="AR143" s="156" t="s">
        <v>81</v>
      </c>
      <c r="AT143" s="163" t="s">
        <v>72</v>
      </c>
      <c r="AU143" s="163" t="s">
        <v>81</v>
      </c>
      <c r="AY143" s="156" t="s">
        <v>136</v>
      </c>
      <c r="BK143" s="164">
        <f>SUM(BK144:BK152)</f>
        <v>0</v>
      </c>
    </row>
    <row r="144" spans="1:65" s="2" customFormat="1" ht="24.15" customHeight="1">
      <c r="A144" s="31"/>
      <c r="B144" s="136"/>
      <c r="C144" s="167" t="s">
        <v>143</v>
      </c>
      <c r="D144" s="167" t="s">
        <v>139</v>
      </c>
      <c r="E144" s="168" t="s">
        <v>151</v>
      </c>
      <c r="F144" s="169" t="s">
        <v>152</v>
      </c>
      <c r="G144" s="170" t="s">
        <v>142</v>
      </c>
      <c r="H144" s="204">
        <v>72.238</v>
      </c>
      <c r="I144" s="172"/>
      <c r="J144" s="173">
        <f t="shared" ref="J144:J152" si="5">ROUND(I144*H144,2)</f>
        <v>0</v>
      </c>
      <c r="K144" s="174"/>
      <c r="L144" s="32"/>
      <c r="M144" s="175" t="s">
        <v>1</v>
      </c>
      <c r="N144" s="176" t="s">
        <v>39</v>
      </c>
      <c r="O144" s="60"/>
      <c r="P144" s="177">
        <f t="shared" ref="P144:P152" si="6">O144*H144</f>
        <v>0</v>
      </c>
      <c r="Q144" s="177">
        <v>0</v>
      </c>
      <c r="R144" s="177">
        <f t="shared" ref="R144:R152" si="7">Q144*H144</f>
        <v>0</v>
      </c>
      <c r="S144" s="177">
        <v>0</v>
      </c>
      <c r="T144" s="178">
        <f t="shared" ref="T144:T152" si="8"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79" t="s">
        <v>143</v>
      </c>
      <c r="AT144" s="179" t="s">
        <v>139</v>
      </c>
      <c r="AU144" s="179" t="s">
        <v>115</v>
      </c>
      <c r="AY144" s="14" t="s">
        <v>136</v>
      </c>
      <c r="BE144" s="96">
        <f t="shared" ref="BE144:BE152" si="9">IF(N144="základná",J144,0)</f>
        <v>0</v>
      </c>
      <c r="BF144" s="96">
        <f t="shared" ref="BF144:BF152" si="10">IF(N144="znížená",J144,0)</f>
        <v>0</v>
      </c>
      <c r="BG144" s="96">
        <f t="shared" ref="BG144:BG152" si="11">IF(N144="zákl. prenesená",J144,0)</f>
        <v>0</v>
      </c>
      <c r="BH144" s="96">
        <f t="shared" ref="BH144:BH152" si="12">IF(N144="zníž. prenesená",J144,0)</f>
        <v>0</v>
      </c>
      <c r="BI144" s="96">
        <f t="shared" ref="BI144:BI152" si="13">IF(N144="nulová",J144,0)</f>
        <v>0</v>
      </c>
      <c r="BJ144" s="14" t="s">
        <v>115</v>
      </c>
      <c r="BK144" s="96">
        <f t="shared" ref="BK144:BK152" si="14">ROUND(I144*H144,2)</f>
        <v>0</v>
      </c>
      <c r="BL144" s="14" t="s">
        <v>143</v>
      </c>
      <c r="BM144" s="179" t="s">
        <v>153</v>
      </c>
    </row>
    <row r="145" spans="1:65" s="2" customFormat="1" ht="16.5" customHeight="1">
      <c r="A145" s="31"/>
      <c r="B145" s="136"/>
      <c r="C145" s="167" t="s">
        <v>154</v>
      </c>
      <c r="D145" s="167" t="s">
        <v>139</v>
      </c>
      <c r="E145" s="168" t="s">
        <v>155</v>
      </c>
      <c r="F145" s="169" t="s">
        <v>156</v>
      </c>
      <c r="G145" s="170" t="s">
        <v>142</v>
      </c>
      <c r="H145" s="204">
        <v>65.215999999999994</v>
      </c>
      <c r="I145" s="172"/>
      <c r="J145" s="173">
        <f t="shared" si="5"/>
        <v>0</v>
      </c>
      <c r="K145" s="174"/>
      <c r="L145" s="32"/>
      <c r="M145" s="175" t="s">
        <v>1</v>
      </c>
      <c r="N145" s="176" t="s">
        <v>39</v>
      </c>
      <c r="O145" s="60"/>
      <c r="P145" s="177">
        <f t="shared" si="6"/>
        <v>0</v>
      </c>
      <c r="Q145" s="177">
        <v>0</v>
      </c>
      <c r="R145" s="177">
        <f t="shared" si="7"/>
        <v>0</v>
      </c>
      <c r="S145" s="177">
        <v>0</v>
      </c>
      <c r="T145" s="178">
        <f t="shared" si="8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79" t="s">
        <v>143</v>
      </c>
      <c r="AT145" s="179" t="s">
        <v>139</v>
      </c>
      <c r="AU145" s="179" t="s">
        <v>115</v>
      </c>
      <c r="AY145" s="14" t="s">
        <v>136</v>
      </c>
      <c r="BE145" s="96">
        <f t="shared" si="9"/>
        <v>0</v>
      </c>
      <c r="BF145" s="96">
        <f t="shared" si="10"/>
        <v>0</v>
      </c>
      <c r="BG145" s="96">
        <f t="shared" si="11"/>
        <v>0</v>
      </c>
      <c r="BH145" s="96">
        <f t="shared" si="12"/>
        <v>0</v>
      </c>
      <c r="BI145" s="96">
        <f t="shared" si="13"/>
        <v>0</v>
      </c>
      <c r="BJ145" s="14" t="s">
        <v>115</v>
      </c>
      <c r="BK145" s="96">
        <f t="shared" si="14"/>
        <v>0</v>
      </c>
      <c r="BL145" s="14" t="s">
        <v>143</v>
      </c>
      <c r="BM145" s="179" t="s">
        <v>157</v>
      </c>
    </row>
    <row r="146" spans="1:65" s="2" customFormat="1" ht="16.5" customHeight="1">
      <c r="A146" s="31"/>
      <c r="B146" s="136"/>
      <c r="C146" s="167" t="s">
        <v>137</v>
      </c>
      <c r="D146" s="167" t="s">
        <v>139</v>
      </c>
      <c r="E146" s="168" t="s">
        <v>158</v>
      </c>
      <c r="F146" s="169" t="s">
        <v>159</v>
      </c>
      <c r="G146" s="170" t="s">
        <v>142</v>
      </c>
      <c r="H146" s="204">
        <v>40.823</v>
      </c>
      <c r="I146" s="172"/>
      <c r="J146" s="173">
        <f t="shared" si="5"/>
        <v>0</v>
      </c>
      <c r="K146" s="174"/>
      <c r="L146" s="32"/>
      <c r="M146" s="175" t="s">
        <v>1</v>
      </c>
      <c r="N146" s="176" t="s">
        <v>39</v>
      </c>
      <c r="O146" s="60"/>
      <c r="P146" s="177">
        <f t="shared" si="6"/>
        <v>0</v>
      </c>
      <c r="Q146" s="177">
        <v>0</v>
      </c>
      <c r="R146" s="177">
        <f t="shared" si="7"/>
        <v>0</v>
      </c>
      <c r="S146" s="177">
        <v>0</v>
      </c>
      <c r="T146" s="178">
        <f t="shared" si="8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79" t="s">
        <v>143</v>
      </c>
      <c r="AT146" s="179" t="s">
        <v>139</v>
      </c>
      <c r="AU146" s="179" t="s">
        <v>115</v>
      </c>
      <c r="AY146" s="14" t="s">
        <v>136</v>
      </c>
      <c r="BE146" s="96">
        <f t="shared" si="9"/>
        <v>0</v>
      </c>
      <c r="BF146" s="96">
        <f t="shared" si="10"/>
        <v>0</v>
      </c>
      <c r="BG146" s="96">
        <f t="shared" si="11"/>
        <v>0</v>
      </c>
      <c r="BH146" s="96">
        <f t="shared" si="12"/>
        <v>0</v>
      </c>
      <c r="BI146" s="96">
        <f t="shared" si="13"/>
        <v>0</v>
      </c>
      <c r="BJ146" s="14" t="s">
        <v>115</v>
      </c>
      <c r="BK146" s="96">
        <f t="shared" si="14"/>
        <v>0</v>
      </c>
      <c r="BL146" s="14" t="s">
        <v>143</v>
      </c>
      <c r="BM146" s="179" t="s">
        <v>160</v>
      </c>
    </row>
    <row r="147" spans="1:65" s="2" customFormat="1" ht="37.799999999999997" customHeight="1">
      <c r="A147" s="31"/>
      <c r="B147" s="136"/>
      <c r="C147" s="167" t="s">
        <v>161</v>
      </c>
      <c r="D147" s="167" t="s">
        <v>139</v>
      </c>
      <c r="E147" s="168" t="s">
        <v>162</v>
      </c>
      <c r="F147" s="169" t="s">
        <v>163</v>
      </c>
      <c r="G147" s="170" t="s">
        <v>142</v>
      </c>
      <c r="H147" s="204">
        <v>19.78</v>
      </c>
      <c r="I147" s="172"/>
      <c r="J147" s="173">
        <f t="shared" si="5"/>
        <v>0</v>
      </c>
      <c r="K147" s="174"/>
      <c r="L147" s="32"/>
      <c r="M147" s="175" t="s">
        <v>1</v>
      </c>
      <c r="N147" s="176" t="s">
        <v>39</v>
      </c>
      <c r="O147" s="60"/>
      <c r="P147" s="177">
        <f t="shared" si="6"/>
        <v>0</v>
      </c>
      <c r="Q147" s="177">
        <v>0</v>
      </c>
      <c r="R147" s="177">
        <f t="shared" si="7"/>
        <v>0</v>
      </c>
      <c r="S147" s="177">
        <v>0</v>
      </c>
      <c r="T147" s="178">
        <f t="shared" si="8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79" t="s">
        <v>143</v>
      </c>
      <c r="AT147" s="179" t="s">
        <v>139</v>
      </c>
      <c r="AU147" s="179" t="s">
        <v>115</v>
      </c>
      <c r="AY147" s="14" t="s">
        <v>136</v>
      </c>
      <c r="BE147" s="96">
        <f t="shared" si="9"/>
        <v>0</v>
      </c>
      <c r="BF147" s="96">
        <f t="shared" si="10"/>
        <v>0</v>
      </c>
      <c r="BG147" s="96">
        <f t="shared" si="11"/>
        <v>0</v>
      </c>
      <c r="BH147" s="96">
        <f t="shared" si="12"/>
        <v>0</v>
      </c>
      <c r="BI147" s="96">
        <f t="shared" si="13"/>
        <v>0</v>
      </c>
      <c r="BJ147" s="14" t="s">
        <v>115</v>
      </c>
      <c r="BK147" s="96">
        <f t="shared" si="14"/>
        <v>0</v>
      </c>
      <c r="BL147" s="14" t="s">
        <v>143</v>
      </c>
      <c r="BM147" s="179" t="s">
        <v>164</v>
      </c>
    </row>
    <row r="148" spans="1:65" s="2" customFormat="1" ht="37.799999999999997" customHeight="1">
      <c r="A148" s="31"/>
      <c r="B148" s="136"/>
      <c r="C148" s="167" t="s">
        <v>153</v>
      </c>
      <c r="D148" s="167" t="s">
        <v>139</v>
      </c>
      <c r="E148" s="168" t="s">
        <v>165</v>
      </c>
      <c r="F148" s="169" t="s">
        <v>166</v>
      </c>
      <c r="G148" s="170" t="s">
        <v>142</v>
      </c>
      <c r="H148" s="204">
        <v>19.78</v>
      </c>
      <c r="I148" s="172"/>
      <c r="J148" s="173">
        <f t="shared" si="5"/>
        <v>0</v>
      </c>
      <c r="K148" s="174"/>
      <c r="L148" s="32"/>
      <c r="M148" s="175" t="s">
        <v>1</v>
      </c>
      <c r="N148" s="176" t="s">
        <v>39</v>
      </c>
      <c r="O148" s="60"/>
      <c r="P148" s="177">
        <f t="shared" si="6"/>
        <v>0</v>
      </c>
      <c r="Q148" s="177">
        <v>0</v>
      </c>
      <c r="R148" s="177">
        <f t="shared" si="7"/>
        <v>0</v>
      </c>
      <c r="S148" s="177">
        <v>0</v>
      </c>
      <c r="T148" s="178">
        <f t="shared" si="8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79" t="s">
        <v>143</v>
      </c>
      <c r="AT148" s="179" t="s">
        <v>139</v>
      </c>
      <c r="AU148" s="179" t="s">
        <v>115</v>
      </c>
      <c r="AY148" s="14" t="s">
        <v>136</v>
      </c>
      <c r="BE148" s="96">
        <f t="shared" si="9"/>
        <v>0</v>
      </c>
      <c r="BF148" s="96">
        <f t="shared" si="10"/>
        <v>0</v>
      </c>
      <c r="BG148" s="96">
        <f t="shared" si="11"/>
        <v>0</v>
      </c>
      <c r="BH148" s="96">
        <f t="shared" si="12"/>
        <v>0</v>
      </c>
      <c r="BI148" s="96">
        <f t="shared" si="13"/>
        <v>0</v>
      </c>
      <c r="BJ148" s="14" t="s">
        <v>115</v>
      </c>
      <c r="BK148" s="96">
        <f t="shared" si="14"/>
        <v>0</v>
      </c>
      <c r="BL148" s="14" t="s">
        <v>143</v>
      </c>
      <c r="BM148" s="179" t="s">
        <v>167</v>
      </c>
    </row>
    <row r="149" spans="1:65" s="2" customFormat="1" ht="24.15" customHeight="1">
      <c r="A149" s="31"/>
      <c r="B149" s="136"/>
      <c r="C149" s="167" t="s">
        <v>149</v>
      </c>
      <c r="D149" s="167" t="s">
        <v>139</v>
      </c>
      <c r="E149" s="168" t="s">
        <v>168</v>
      </c>
      <c r="F149" s="169" t="s">
        <v>169</v>
      </c>
      <c r="G149" s="170" t="s">
        <v>170</v>
      </c>
      <c r="H149" s="204">
        <v>2.2320000000000002</v>
      </c>
      <c r="I149" s="172"/>
      <c r="J149" s="173">
        <f t="shared" si="5"/>
        <v>0</v>
      </c>
      <c r="K149" s="174"/>
      <c r="L149" s="32"/>
      <c r="M149" s="175" t="s">
        <v>1</v>
      </c>
      <c r="N149" s="176" t="s">
        <v>39</v>
      </c>
      <c r="O149" s="60"/>
      <c r="P149" s="177">
        <f t="shared" si="6"/>
        <v>0</v>
      </c>
      <c r="Q149" s="177">
        <v>0</v>
      </c>
      <c r="R149" s="177">
        <f t="shared" si="7"/>
        <v>0</v>
      </c>
      <c r="S149" s="177">
        <v>0</v>
      </c>
      <c r="T149" s="178">
        <f t="shared" si="8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79" t="s">
        <v>143</v>
      </c>
      <c r="AT149" s="179" t="s">
        <v>139</v>
      </c>
      <c r="AU149" s="179" t="s">
        <v>115</v>
      </c>
      <c r="AY149" s="14" t="s">
        <v>136</v>
      </c>
      <c r="BE149" s="96">
        <f t="shared" si="9"/>
        <v>0</v>
      </c>
      <c r="BF149" s="96">
        <f t="shared" si="10"/>
        <v>0</v>
      </c>
      <c r="BG149" s="96">
        <f t="shared" si="11"/>
        <v>0</v>
      </c>
      <c r="BH149" s="96">
        <f t="shared" si="12"/>
        <v>0</v>
      </c>
      <c r="BI149" s="96">
        <f t="shared" si="13"/>
        <v>0</v>
      </c>
      <c r="BJ149" s="14" t="s">
        <v>115</v>
      </c>
      <c r="BK149" s="96">
        <f t="shared" si="14"/>
        <v>0</v>
      </c>
      <c r="BL149" s="14" t="s">
        <v>143</v>
      </c>
      <c r="BM149" s="179" t="s">
        <v>171</v>
      </c>
    </row>
    <row r="150" spans="1:65" s="2" customFormat="1" ht="21.75" customHeight="1">
      <c r="A150" s="31"/>
      <c r="B150" s="136"/>
      <c r="C150" s="167" t="s">
        <v>157</v>
      </c>
      <c r="D150" s="167" t="s">
        <v>139</v>
      </c>
      <c r="E150" s="168" t="s">
        <v>172</v>
      </c>
      <c r="F150" s="169" t="s">
        <v>173</v>
      </c>
      <c r="G150" s="170" t="s">
        <v>174</v>
      </c>
      <c r="H150" s="204">
        <v>4.327</v>
      </c>
      <c r="I150" s="172"/>
      <c r="J150" s="173">
        <f t="shared" si="5"/>
        <v>0</v>
      </c>
      <c r="K150" s="174"/>
      <c r="L150" s="32"/>
      <c r="M150" s="175" t="s">
        <v>1</v>
      </c>
      <c r="N150" s="176" t="s">
        <v>39</v>
      </c>
      <c r="O150" s="60"/>
      <c r="P150" s="177">
        <f t="shared" si="6"/>
        <v>0</v>
      </c>
      <c r="Q150" s="177">
        <v>0</v>
      </c>
      <c r="R150" s="177">
        <f t="shared" si="7"/>
        <v>0</v>
      </c>
      <c r="S150" s="177">
        <v>0</v>
      </c>
      <c r="T150" s="178">
        <f t="shared" si="8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79" t="s">
        <v>143</v>
      </c>
      <c r="AT150" s="179" t="s">
        <v>139</v>
      </c>
      <c r="AU150" s="179" t="s">
        <v>115</v>
      </c>
      <c r="AY150" s="14" t="s">
        <v>136</v>
      </c>
      <c r="BE150" s="96">
        <f t="shared" si="9"/>
        <v>0</v>
      </c>
      <c r="BF150" s="96">
        <f t="shared" si="10"/>
        <v>0</v>
      </c>
      <c r="BG150" s="96">
        <f t="shared" si="11"/>
        <v>0</v>
      </c>
      <c r="BH150" s="96">
        <f t="shared" si="12"/>
        <v>0</v>
      </c>
      <c r="BI150" s="96">
        <f t="shared" si="13"/>
        <v>0</v>
      </c>
      <c r="BJ150" s="14" t="s">
        <v>115</v>
      </c>
      <c r="BK150" s="96">
        <f t="shared" si="14"/>
        <v>0</v>
      </c>
      <c r="BL150" s="14" t="s">
        <v>143</v>
      </c>
      <c r="BM150" s="179" t="s">
        <v>7</v>
      </c>
    </row>
    <row r="151" spans="1:65" s="2" customFormat="1" ht="24.15" customHeight="1">
      <c r="A151" s="31"/>
      <c r="B151" s="136"/>
      <c r="C151" s="167" t="s">
        <v>175</v>
      </c>
      <c r="D151" s="167" t="s">
        <v>139</v>
      </c>
      <c r="E151" s="168" t="s">
        <v>176</v>
      </c>
      <c r="F151" s="169" t="s">
        <v>177</v>
      </c>
      <c r="G151" s="170" t="s">
        <v>174</v>
      </c>
      <c r="H151" s="204">
        <v>43.268000000000001</v>
      </c>
      <c r="I151" s="172"/>
      <c r="J151" s="173">
        <f t="shared" si="5"/>
        <v>0</v>
      </c>
      <c r="K151" s="174"/>
      <c r="L151" s="32"/>
      <c r="M151" s="175" t="s">
        <v>1</v>
      </c>
      <c r="N151" s="176" t="s">
        <v>39</v>
      </c>
      <c r="O151" s="60"/>
      <c r="P151" s="177">
        <f t="shared" si="6"/>
        <v>0</v>
      </c>
      <c r="Q151" s="177">
        <v>0</v>
      </c>
      <c r="R151" s="177">
        <f t="shared" si="7"/>
        <v>0</v>
      </c>
      <c r="S151" s="177">
        <v>0</v>
      </c>
      <c r="T151" s="178">
        <f t="shared" si="8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79" t="s">
        <v>143</v>
      </c>
      <c r="AT151" s="179" t="s">
        <v>139</v>
      </c>
      <c r="AU151" s="179" t="s">
        <v>115</v>
      </c>
      <c r="AY151" s="14" t="s">
        <v>136</v>
      </c>
      <c r="BE151" s="96">
        <f t="shared" si="9"/>
        <v>0</v>
      </c>
      <c r="BF151" s="96">
        <f t="shared" si="10"/>
        <v>0</v>
      </c>
      <c r="BG151" s="96">
        <f t="shared" si="11"/>
        <v>0</v>
      </c>
      <c r="BH151" s="96">
        <f t="shared" si="12"/>
        <v>0</v>
      </c>
      <c r="BI151" s="96">
        <f t="shared" si="13"/>
        <v>0</v>
      </c>
      <c r="BJ151" s="14" t="s">
        <v>115</v>
      </c>
      <c r="BK151" s="96">
        <f t="shared" si="14"/>
        <v>0</v>
      </c>
      <c r="BL151" s="14" t="s">
        <v>143</v>
      </c>
      <c r="BM151" s="179" t="s">
        <v>178</v>
      </c>
    </row>
    <row r="152" spans="1:65" s="2" customFormat="1" ht="24.15" customHeight="1">
      <c r="A152" s="31"/>
      <c r="B152" s="136"/>
      <c r="C152" s="167" t="s">
        <v>160</v>
      </c>
      <c r="D152" s="167" t="s">
        <v>139</v>
      </c>
      <c r="E152" s="168" t="s">
        <v>179</v>
      </c>
      <c r="F152" s="169" t="s">
        <v>180</v>
      </c>
      <c r="G152" s="170" t="s">
        <v>174</v>
      </c>
      <c r="H152" s="204">
        <v>4.327</v>
      </c>
      <c r="I152" s="172"/>
      <c r="J152" s="173">
        <f t="shared" si="5"/>
        <v>0</v>
      </c>
      <c r="K152" s="174"/>
      <c r="L152" s="32"/>
      <c r="M152" s="175" t="s">
        <v>1</v>
      </c>
      <c r="N152" s="176" t="s">
        <v>39</v>
      </c>
      <c r="O152" s="60"/>
      <c r="P152" s="177">
        <f t="shared" si="6"/>
        <v>0</v>
      </c>
      <c r="Q152" s="177">
        <v>0</v>
      </c>
      <c r="R152" s="177">
        <f t="shared" si="7"/>
        <v>0</v>
      </c>
      <c r="S152" s="177">
        <v>0</v>
      </c>
      <c r="T152" s="178">
        <f t="shared" si="8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79" t="s">
        <v>143</v>
      </c>
      <c r="AT152" s="179" t="s">
        <v>139</v>
      </c>
      <c r="AU152" s="179" t="s">
        <v>115</v>
      </c>
      <c r="AY152" s="14" t="s">
        <v>136</v>
      </c>
      <c r="BE152" s="96">
        <f t="shared" si="9"/>
        <v>0</v>
      </c>
      <c r="BF152" s="96">
        <f t="shared" si="10"/>
        <v>0</v>
      </c>
      <c r="BG152" s="96">
        <f t="shared" si="11"/>
        <v>0</v>
      </c>
      <c r="BH152" s="96">
        <f t="shared" si="12"/>
        <v>0</v>
      </c>
      <c r="BI152" s="96">
        <f t="shared" si="13"/>
        <v>0</v>
      </c>
      <c r="BJ152" s="14" t="s">
        <v>115</v>
      </c>
      <c r="BK152" s="96">
        <f t="shared" si="14"/>
        <v>0</v>
      </c>
      <c r="BL152" s="14" t="s">
        <v>143</v>
      </c>
      <c r="BM152" s="179" t="s">
        <v>181</v>
      </c>
    </row>
    <row r="153" spans="1:65" s="12" customFormat="1" ht="22.8" customHeight="1">
      <c r="B153" s="155"/>
      <c r="D153" s="156" t="s">
        <v>72</v>
      </c>
      <c r="E153" s="165" t="s">
        <v>182</v>
      </c>
      <c r="F153" s="165" t="s">
        <v>183</v>
      </c>
      <c r="I153" s="158"/>
      <c r="J153" s="166">
        <f>BK153</f>
        <v>0</v>
      </c>
      <c r="L153" s="155"/>
      <c r="M153" s="159"/>
      <c r="N153" s="160"/>
      <c r="O153" s="160"/>
      <c r="P153" s="161">
        <f>P154</f>
        <v>0</v>
      </c>
      <c r="Q153" s="160"/>
      <c r="R153" s="161">
        <f>R154</f>
        <v>0</v>
      </c>
      <c r="S153" s="160"/>
      <c r="T153" s="162">
        <f>T154</f>
        <v>0</v>
      </c>
      <c r="AR153" s="156" t="s">
        <v>81</v>
      </c>
      <c r="AT153" s="163" t="s">
        <v>72</v>
      </c>
      <c r="AU153" s="163" t="s">
        <v>81</v>
      </c>
      <c r="AY153" s="156" t="s">
        <v>136</v>
      </c>
      <c r="BK153" s="164">
        <f>BK154</f>
        <v>0</v>
      </c>
    </row>
    <row r="154" spans="1:65" s="2" customFormat="1" ht="33" customHeight="1">
      <c r="A154" s="31"/>
      <c r="B154" s="136"/>
      <c r="C154" s="167" t="s">
        <v>184</v>
      </c>
      <c r="D154" s="167" t="s">
        <v>139</v>
      </c>
      <c r="E154" s="168" t="s">
        <v>185</v>
      </c>
      <c r="F154" s="169" t="s">
        <v>186</v>
      </c>
      <c r="G154" s="170" t="s">
        <v>174</v>
      </c>
      <c r="H154" s="204">
        <v>6.8860000000000001</v>
      </c>
      <c r="I154" s="172"/>
      <c r="J154" s="173">
        <f>ROUND(I154*H154,2)</f>
        <v>0</v>
      </c>
      <c r="K154" s="174"/>
      <c r="L154" s="32"/>
      <c r="M154" s="175" t="s">
        <v>1</v>
      </c>
      <c r="N154" s="176" t="s">
        <v>39</v>
      </c>
      <c r="O154" s="60"/>
      <c r="P154" s="177">
        <f>O154*H154</f>
        <v>0</v>
      </c>
      <c r="Q154" s="177">
        <v>0</v>
      </c>
      <c r="R154" s="177">
        <f>Q154*H154</f>
        <v>0</v>
      </c>
      <c r="S154" s="177">
        <v>0</v>
      </c>
      <c r="T154" s="178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79" t="s">
        <v>143</v>
      </c>
      <c r="AT154" s="179" t="s">
        <v>139</v>
      </c>
      <c r="AU154" s="179" t="s">
        <v>115</v>
      </c>
      <c r="AY154" s="14" t="s">
        <v>136</v>
      </c>
      <c r="BE154" s="96">
        <f>IF(N154="základná",J154,0)</f>
        <v>0</v>
      </c>
      <c r="BF154" s="96">
        <f>IF(N154="znížená",J154,0)</f>
        <v>0</v>
      </c>
      <c r="BG154" s="96">
        <f>IF(N154="zákl. prenesená",J154,0)</f>
        <v>0</v>
      </c>
      <c r="BH154" s="96">
        <f>IF(N154="zníž. prenesená",J154,0)</f>
        <v>0</v>
      </c>
      <c r="BI154" s="96">
        <f>IF(N154="nulová",J154,0)</f>
        <v>0</v>
      </c>
      <c r="BJ154" s="14" t="s">
        <v>115</v>
      </c>
      <c r="BK154" s="96">
        <f>ROUND(I154*H154,2)</f>
        <v>0</v>
      </c>
      <c r="BL154" s="14" t="s">
        <v>143</v>
      </c>
      <c r="BM154" s="179" t="s">
        <v>187</v>
      </c>
    </row>
    <row r="155" spans="1:65" s="12" customFormat="1" ht="25.95" customHeight="1">
      <c r="B155" s="155"/>
      <c r="D155" s="156" t="s">
        <v>72</v>
      </c>
      <c r="E155" s="157" t="s">
        <v>188</v>
      </c>
      <c r="F155" s="157" t="s">
        <v>189</v>
      </c>
      <c r="I155" s="158"/>
      <c r="J155" s="133">
        <f>BK155</f>
        <v>0</v>
      </c>
      <c r="L155" s="155"/>
      <c r="M155" s="159"/>
      <c r="N155" s="160"/>
      <c r="O155" s="160"/>
      <c r="P155" s="161">
        <f>P156+P160</f>
        <v>0</v>
      </c>
      <c r="Q155" s="160"/>
      <c r="R155" s="161">
        <f>R156+R160</f>
        <v>0</v>
      </c>
      <c r="S155" s="160"/>
      <c r="T155" s="162">
        <f>T156+T160</f>
        <v>0</v>
      </c>
      <c r="AR155" s="156" t="s">
        <v>115</v>
      </c>
      <c r="AT155" s="163" t="s">
        <v>72</v>
      </c>
      <c r="AU155" s="163" t="s">
        <v>73</v>
      </c>
      <c r="AY155" s="156" t="s">
        <v>136</v>
      </c>
      <c r="BK155" s="164">
        <f>BK156+BK160</f>
        <v>0</v>
      </c>
    </row>
    <row r="156" spans="1:65" s="12" customFormat="1" ht="22.8" customHeight="1">
      <c r="B156" s="155"/>
      <c r="D156" s="156" t="s">
        <v>72</v>
      </c>
      <c r="E156" s="165" t="s">
        <v>190</v>
      </c>
      <c r="F156" s="165" t="s">
        <v>191</v>
      </c>
      <c r="I156" s="158"/>
      <c r="J156" s="166">
        <f>BK156</f>
        <v>0</v>
      </c>
      <c r="L156" s="155"/>
      <c r="M156" s="159"/>
      <c r="N156" s="160"/>
      <c r="O156" s="160"/>
      <c r="P156" s="161">
        <f>SUM(P157:P159)</f>
        <v>0</v>
      </c>
      <c r="Q156" s="160"/>
      <c r="R156" s="161">
        <f>SUM(R157:R159)</f>
        <v>0</v>
      </c>
      <c r="S156" s="160"/>
      <c r="T156" s="162">
        <f>SUM(T157:T159)</f>
        <v>0</v>
      </c>
      <c r="AR156" s="156" t="s">
        <v>115</v>
      </c>
      <c r="AT156" s="163" t="s">
        <v>72</v>
      </c>
      <c r="AU156" s="163" t="s">
        <v>81</v>
      </c>
      <c r="AY156" s="156" t="s">
        <v>136</v>
      </c>
      <c r="BK156" s="164">
        <f>SUM(BK157:BK159)</f>
        <v>0</v>
      </c>
    </row>
    <row r="157" spans="1:65" s="2" customFormat="1" ht="24.15" customHeight="1">
      <c r="A157" s="31"/>
      <c r="B157" s="136"/>
      <c r="C157" s="167" t="s">
        <v>164</v>
      </c>
      <c r="D157" s="167" t="s">
        <v>139</v>
      </c>
      <c r="E157" s="168" t="s">
        <v>192</v>
      </c>
      <c r="F157" s="169" t="s">
        <v>193</v>
      </c>
      <c r="G157" s="170" t="s">
        <v>142</v>
      </c>
      <c r="H157" s="204">
        <v>32.579000000000001</v>
      </c>
      <c r="I157" s="172"/>
      <c r="J157" s="173">
        <f>ROUND(I157*H157,2)</f>
        <v>0</v>
      </c>
      <c r="K157" s="174"/>
      <c r="L157" s="32"/>
      <c r="M157" s="175" t="s">
        <v>1</v>
      </c>
      <c r="N157" s="176" t="s">
        <v>39</v>
      </c>
      <c r="O157" s="60"/>
      <c r="P157" s="177">
        <f>O157*H157</f>
        <v>0</v>
      </c>
      <c r="Q157" s="177">
        <v>0</v>
      </c>
      <c r="R157" s="177">
        <f>Q157*H157</f>
        <v>0</v>
      </c>
      <c r="S157" s="177">
        <v>0</v>
      </c>
      <c r="T157" s="178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79" t="s">
        <v>167</v>
      </c>
      <c r="AT157" s="179" t="s">
        <v>139</v>
      </c>
      <c r="AU157" s="179" t="s">
        <v>115</v>
      </c>
      <c r="AY157" s="14" t="s">
        <v>136</v>
      </c>
      <c r="BE157" s="96">
        <f>IF(N157="základná",J157,0)</f>
        <v>0</v>
      </c>
      <c r="BF157" s="96">
        <f>IF(N157="znížená",J157,0)</f>
        <v>0</v>
      </c>
      <c r="BG157" s="96">
        <f>IF(N157="zákl. prenesená",J157,0)</f>
        <v>0</v>
      </c>
      <c r="BH157" s="96">
        <f>IF(N157="zníž. prenesená",J157,0)</f>
        <v>0</v>
      </c>
      <c r="BI157" s="96">
        <f>IF(N157="nulová",J157,0)</f>
        <v>0</v>
      </c>
      <c r="BJ157" s="14" t="s">
        <v>115</v>
      </c>
      <c r="BK157" s="96">
        <f>ROUND(I157*H157,2)</f>
        <v>0</v>
      </c>
      <c r="BL157" s="14" t="s">
        <v>167</v>
      </c>
      <c r="BM157" s="179" t="s">
        <v>194</v>
      </c>
    </row>
    <row r="158" spans="1:65" s="2" customFormat="1" ht="24.15" customHeight="1">
      <c r="A158" s="31"/>
      <c r="B158" s="136"/>
      <c r="C158" s="167" t="s">
        <v>195</v>
      </c>
      <c r="D158" s="167" t="s">
        <v>139</v>
      </c>
      <c r="E158" s="168" t="s">
        <v>196</v>
      </c>
      <c r="F158" s="169" t="s">
        <v>197</v>
      </c>
      <c r="G158" s="170" t="s">
        <v>142</v>
      </c>
      <c r="H158" s="204">
        <v>40.823</v>
      </c>
      <c r="I158" s="172"/>
      <c r="J158" s="173">
        <f>ROUND(I158*H158,2)</f>
        <v>0</v>
      </c>
      <c r="K158" s="174"/>
      <c r="L158" s="32"/>
      <c r="M158" s="175" t="s">
        <v>1</v>
      </c>
      <c r="N158" s="176" t="s">
        <v>39</v>
      </c>
      <c r="O158" s="60"/>
      <c r="P158" s="177">
        <f>O158*H158</f>
        <v>0</v>
      </c>
      <c r="Q158" s="177">
        <v>0</v>
      </c>
      <c r="R158" s="177">
        <f>Q158*H158</f>
        <v>0</v>
      </c>
      <c r="S158" s="177">
        <v>0</v>
      </c>
      <c r="T158" s="178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79" t="s">
        <v>167</v>
      </c>
      <c r="AT158" s="179" t="s">
        <v>139</v>
      </c>
      <c r="AU158" s="179" t="s">
        <v>115</v>
      </c>
      <c r="AY158" s="14" t="s">
        <v>136</v>
      </c>
      <c r="BE158" s="96">
        <f>IF(N158="základná",J158,0)</f>
        <v>0</v>
      </c>
      <c r="BF158" s="96">
        <f>IF(N158="znížená",J158,0)</f>
        <v>0</v>
      </c>
      <c r="BG158" s="96">
        <f>IF(N158="zákl. prenesená",J158,0)</f>
        <v>0</v>
      </c>
      <c r="BH158" s="96">
        <f>IF(N158="zníž. prenesená",J158,0)</f>
        <v>0</v>
      </c>
      <c r="BI158" s="96">
        <f>IF(N158="nulová",J158,0)</f>
        <v>0</v>
      </c>
      <c r="BJ158" s="14" t="s">
        <v>115</v>
      </c>
      <c r="BK158" s="96">
        <f>ROUND(I158*H158,2)</f>
        <v>0</v>
      </c>
      <c r="BL158" s="14" t="s">
        <v>167</v>
      </c>
      <c r="BM158" s="179" t="s">
        <v>198</v>
      </c>
    </row>
    <row r="159" spans="1:65" s="2" customFormat="1" ht="24.15" customHeight="1">
      <c r="A159" s="31"/>
      <c r="B159" s="136"/>
      <c r="C159" s="167" t="s">
        <v>167</v>
      </c>
      <c r="D159" s="167" t="s">
        <v>139</v>
      </c>
      <c r="E159" s="168" t="s">
        <v>199</v>
      </c>
      <c r="F159" s="169" t="s">
        <v>200</v>
      </c>
      <c r="G159" s="170" t="s">
        <v>174</v>
      </c>
      <c r="H159" s="204">
        <v>2.625</v>
      </c>
      <c r="I159" s="172"/>
      <c r="J159" s="173">
        <f>ROUND(I159*H159,2)</f>
        <v>0</v>
      </c>
      <c r="K159" s="174"/>
      <c r="L159" s="32"/>
      <c r="M159" s="175" t="s">
        <v>1</v>
      </c>
      <c r="N159" s="176" t="s">
        <v>39</v>
      </c>
      <c r="O159" s="60"/>
      <c r="P159" s="177">
        <f>O159*H159</f>
        <v>0</v>
      </c>
      <c r="Q159" s="177">
        <v>0</v>
      </c>
      <c r="R159" s="177">
        <f>Q159*H159</f>
        <v>0</v>
      </c>
      <c r="S159" s="177">
        <v>0</v>
      </c>
      <c r="T159" s="178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79" t="s">
        <v>167</v>
      </c>
      <c r="AT159" s="179" t="s">
        <v>139</v>
      </c>
      <c r="AU159" s="179" t="s">
        <v>115</v>
      </c>
      <c r="AY159" s="14" t="s">
        <v>136</v>
      </c>
      <c r="BE159" s="96">
        <f>IF(N159="základná",J159,0)</f>
        <v>0</v>
      </c>
      <c r="BF159" s="96">
        <f>IF(N159="znížená",J159,0)</f>
        <v>0</v>
      </c>
      <c r="BG159" s="96">
        <f>IF(N159="zákl. prenesená",J159,0)</f>
        <v>0</v>
      </c>
      <c r="BH159" s="96">
        <f>IF(N159="zníž. prenesená",J159,0)</f>
        <v>0</v>
      </c>
      <c r="BI159" s="96">
        <f>IF(N159="nulová",J159,0)</f>
        <v>0</v>
      </c>
      <c r="BJ159" s="14" t="s">
        <v>115</v>
      </c>
      <c r="BK159" s="96">
        <f>ROUND(I159*H159,2)</f>
        <v>0</v>
      </c>
      <c r="BL159" s="14" t="s">
        <v>167</v>
      </c>
      <c r="BM159" s="179" t="s">
        <v>201</v>
      </c>
    </row>
    <row r="160" spans="1:65" s="12" customFormat="1" ht="22.8" customHeight="1">
      <c r="B160" s="155"/>
      <c r="D160" s="156" t="s">
        <v>72</v>
      </c>
      <c r="E160" s="165" t="s">
        <v>202</v>
      </c>
      <c r="F160" s="165" t="s">
        <v>203</v>
      </c>
      <c r="I160" s="158"/>
      <c r="J160" s="166">
        <f>BK160</f>
        <v>0</v>
      </c>
      <c r="L160" s="155"/>
      <c r="M160" s="159"/>
      <c r="N160" s="160"/>
      <c r="O160" s="160"/>
      <c r="P160" s="161">
        <f>SUM(P161:P168)</f>
        <v>0</v>
      </c>
      <c r="Q160" s="160"/>
      <c r="R160" s="161">
        <f>SUM(R161:R168)</f>
        <v>0</v>
      </c>
      <c r="S160" s="160"/>
      <c r="T160" s="162">
        <f>SUM(T161:T168)</f>
        <v>0</v>
      </c>
      <c r="AR160" s="156" t="s">
        <v>115</v>
      </c>
      <c r="AT160" s="163" t="s">
        <v>72</v>
      </c>
      <c r="AU160" s="163" t="s">
        <v>81</v>
      </c>
      <c r="AY160" s="156" t="s">
        <v>136</v>
      </c>
      <c r="BK160" s="164">
        <f>SUM(BK161:BK168)</f>
        <v>0</v>
      </c>
    </row>
    <row r="161" spans="1:65" s="2" customFormat="1" ht="33" customHeight="1">
      <c r="A161" s="31"/>
      <c r="B161" s="136"/>
      <c r="C161" s="167" t="s">
        <v>204</v>
      </c>
      <c r="D161" s="167" t="s">
        <v>139</v>
      </c>
      <c r="E161" s="168" t="s">
        <v>205</v>
      </c>
      <c r="F161" s="169" t="s">
        <v>206</v>
      </c>
      <c r="G161" s="170" t="s">
        <v>207</v>
      </c>
      <c r="H161" s="204">
        <v>1</v>
      </c>
      <c r="I161" s="172"/>
      <c r="J161" s="173">
        <f t="shared" ref="J161:J168" si="15">ROUND(I161*H161,2)</f>
        <v>0</v>
      </c>
      <c r="K161" s="174"/>
      <c r="L161" s="32"/>
      <c r="M161" s="175" t="s">
        <v>1</v>
      </c>
      <c r="N161" s="176" t="s">
        <v>39</v>
      </c>
      <c r="O161" s="60"/>
      <c r="P161" s="177">
        <f t="shared" ref="P161:P168" si="16">O161*H161</f>
        <v>0</v>
      </c>
      <c r="Q161" s="177">
        <v>0</v>
      </c>
      <c r="R161" s="177">
        <f t="shared" ref="R161:R168" si="17">Q161*H161</f>
        <v>0</v>
      </c>
      <c r="S161" s="177">
        <v>0</v>
      </c>
      <c r="T161" s="178">
        <f t="shared" ref="T161:T168" si="18"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79" t="s">
        <v>167</v>
      </c>
      <c r="AT161" s="179" t="s">
        <v>139</v>
      </c>
      <c r="AU161" s="179" t="s">
        <v>115</v>
      </c>
      <c r="AY161" s="14" t="s">
        <v>136</v>
      </c>
      <c r="BE161" s="96">
        <f t="shared" ref="BE161:BE168" si="19">IF(N161="základná",J161,0)</f>
        <v>0</v>
      </c>
      <c r="BF161" s="96">
        <f t="shared" ref="BF161:BF168" si="20">IF(N161="znížená",J161,0)</f>
        <v>0</v>
      </c>
      <c r="BG161" s="96">
        <f t="shared" ref="BG161:BG168" si="21">IF(N161="zákl. prenesená",J161,0)</f>
        <v>0</v>
      </c>
      <c r="BH161" s="96">
        <f t="shared" ref="BH161:BH168" si="22">IF(N161="zníž. prenesená",J161,0)</f>
        <v>0</v>
      </c>
      <c r="BI161" s="96">
        <f t="shared" ref="BI161:BI168" si="23">IF(N161="nulová",J161,0)</f>
        <v>0</v>
      </c>
      <c r="BJ161" s="14" t="s">
        <v>115</v>
      </c>
      <c r="BK161" s="96">
        <f t="shared" ref="BK161:BK168" si="24">ROUND(I161*H161,2)</f>
        <v>0</v>
      </c>
      <c r="BL161" s="14" t="s">
        <v>167</v>
      </c>
      <c r="BM161" s="179" t="s">
        <v>208</v>
      </c>
    </row>
    <row r="162" spans="1:65" s="2" customFormat="1" ht="33" customHeight="1">
      <c r="A162" s="31"/>
      <c r="B162" s="136"/>
      <c r="C162" s="167" t="s">
        <v>171</v>
      </c>
      <c r="D162" s="167" t="s">
        <v>139</v>
      </c>
      <c r="E162" s="168" t="s">
        <v>209</v>
      </c>
      <c r="F162" s="169" t="s">
        <v>210</v>
      </c>
      <c r="G162" s="170" t="s">
        <v>207</v>
      </c>
      <c r="H162" s="204">
        <v>1</v>
      </c>
      <c r="I162" s="172"/>
      <c r="J162" s="173">
        <f t="shared" si="15"/>
        <v>0</v>
      </c>
      <c r="K162" s="174"/>
      <c r="L162" s="32"/>
      <c r="M162" s="175" t="s">
        <v>1</v>
      </c>
      <c r="N162" s="176" t="s">
        <v>39</v>
      </c>
      <c r="O162" s="60"/>
      <c r="P162" s="177">
        <f t="shared" si="16"/>
        <v>0</v>
      </c>
      <c r="Q162" s="177">
        <v>0</v>
      </c>
      <c r="R162" s="177">
        <f t="shared" si="17"/>
        <v>0</v>
      </c>
      <c r="S162" s="177">
        <v>0</v>
      </c>
      <c r="T162" s="178">
        <f t="shared" si="18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79" t="s">
        <v>167</v>
      </c>
      <c r="AT162" s="179" t="s">
        <v>139</v>
      </c>
      <c r="AU162" s="179" t="s">
        <v>115</v>
      </c>
      <c r="AY162" s="14" t="s">
        <v>136</v>
      </c>
      <c r="BE162" s="96">
        <f t="shared" si="19"/>
        <v>0</v>
      </c>
      <c r="BF162" s="96">
        <f t="shared" si="20"/>
        <v>0</v>
      </c>
      <c r="BG162" s="96">
        <f t="shared" si="21"/>
        <v>0</v>
      </c>
      <c r="BH162" s="96">
        <f t="shared" si="22"/>
        <v>0</v>
      </c>
      <c r="BI162" s="96">
        <f t="shared" si="23"/>
        <v>0</v>
      </c>
      <c r="BJ162" s="14" t="s">
        <v>115</v>
      </c>
      <c r="BK162" s="96">
        <f t="shared" si="24"/>
        <v>0</v>
      </c>
      <c r="BL162" s="14" t="s">
        <v>167</v>
      </c>
      <c r="BM162" s="179" t="s">
        <v>211</v>
      </c>
    </row>
    <row r="163" spans="1:65" s="2" customFormat="1" ht="24.15" customHeight="1">
      <c r="A163" s="31"/>
      <c r="B163" s="136"/>
      <c r="C163" s="167" t="s">
        <v>212</v>
      </c>
      <c r="D163" s="167" t="s">
        <v>139</v>
      </c>
      <c r="E163" s="168" t="s">
        <v>213</v>
      </c>
      <c r="F163" s="169" t="s">
        <v>214</v>
      </c>
      <c r="G163" s="170" t="s">
        <v>207</v>
      </c>
      <c r="H163" s="204">
        <v>1</v>
      </c>
      <c r="I163" s="172"/>
      <c r="J163" s="173">
        <f t="shared" si="15"/>
        <v>0</v>
      </c>
      <c r="K163" s="174"/>
      <c r="L163" s="32"/>
      <c r="M163" s="175" t="s">
        <v>1</v>
      </c>
      <c r="N163" s="176" t="s">
        <v>39</v>
      </c>
      <c r="O163" s="60"/>
      <c r="P163" s="177">
        <f t="shared" si="16"/>
        <v>0</v>
      </c>
      <c r="Q163" s="177">
        <v>0</v>
      </c>
      <c r="R163" s="177">
        <f t="shared" si="17"/>
        <v>0</v>
      </c>
      <c r="S163" s="177">
        <v>0</v>
      </c>
      <c r="T163" s="178">
        <f t="shared" si="18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79" t="s">
        <v>167</v>
      </c>
      <c r="AT163" s="179" t="s">
        <v>139</v>
      </c>
      <c r="AU163" s="179" t="s">
        <v>115</v>
      </c>
      <c r="AY163" s="14" t="s">
        <v>136</v>
      </c>
      <c r="BE163" s="96">
        <f t="shared" si="19"/>
        <v>0</v>
      </c>
      <c r="BF163" s="96">
        <f t="shared" si="20"/>
        <v>0</v>
      </c>
      <c r="BG163" s="96">
        <f t="shared" si="21"/>
        <v>0</v>
      </c>
      <c r="BH163" s="96">
        <f t="shared" si="22"/>
        <v>0</v>
      </c>
      <c r="BI163" s="96">
        <f t="shared" si="23"/>
        <v>0</v>
      </c>
      <c r="BJ163" s="14" t="s">
        <v>115</v>
      </c>
      <c r="BK163" s="96">
        <f t="shared" si="24"/>
        <v>0</v>
      </c>
      <c r="BL163" s="14" t="s">
        <v>167</v>
      </c>
      <c r="BM163" s="179" t="s">
        <v>215</v>
      </c>
    </row>
    <row r="164" spans="1:65" s="2" customFormat="1" ht="16.5" customHeight="1">
      <c r="A164" s="31"/>
      <c r="B164" s="136"/>
      <c r="C164" s="167" t="s">
        <v>7</v>
      </c>
      <c r="D164" s="167" t="s">
        <v>139</v>
      </c>
      <c r="E164" s="168" t="s">
        <v>216</v>
      </c>
      <c r="F164" s="169" t="s">
        <v>217</v>
      </c>
      <c r="G164" s="170" t="s">
        <v>207</v>
      </c>
      <c r="H164" s="204">
        <v>2</v>
      </c>
      <c r="I164" s="172"/>
      <c r="J164" s="173">
        <f t="shared" si="15"/>
        <v>0</v>
      </c>
      <c r="K164" s="174"/>
      <c r="L164" s="32"/>
      <c r="M164" s="175" t="s">
        <v>1</v>
      </c>
      <c r="N164" s="176" t="s">
        <v>39</v>
      </c>
      <c r="O164" s="60"/>
      <c r="P164" s="177">
        <f t="shared" si="16"/>
        <v>0</v>
      </c>
      <c r="Q164" s="177">
        <v>0</v>
      </c>
      <c r="R164" s="177">
        <f t="shared" si="17"/>
        <v>0</v>
      </c>
      <c r="S164" s="177">
        <v>0</v>
      </c>
      <c r="T164" s="178">
        <f t="shared" si="18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79" t="s">
        <v>167</v>
      </c>
      <c r="AT164" s="179" t="s">
        <v>139</v>
      </c>
      <c r="AU164" s="179" t="s">
        <v>115</v>
      </c>
      <c r="AY164" s="14" t="s">
        <v>136</v>
      </c>
      <c r="BE164" s="96">
        <f t="shared" si="19"/>
        <v>0</v>
      </c>
      <c r="BF164" s="96">
        <f t="shared" si="20"/>
        <v>0</v>
      </c>
      <c r="BG164" s="96">
        <f t="shared" si="21"/>
        <v>0</v>
      </c>
      <c r="BH164" s="96">
        <f t="shared" si="22"/>
        <v>0</v>
      </c>
      <c r="BI164" s="96">
        <f t="shared" si="23"/>
        <v>0</v>
      </c>
      <c r="BJ164" s="14" t="s">
        <v>115</v>
      </c>
      <c r="BK164" s="96">
        <f t="shared" si="24"/>
        <v>0</v>
      </c>
      <c r="BL164" s="14" t="s">
        <v>167</v>
      </c>
      <c r="BM164" s="179" t="s">
        <v>218</v>
      </c>
    </row>
    <row r="165" spans="1:65" s="2" customFormat="1" ht="16.5" customHeight="1">
      <c r="A165" s="31"/>
      <c r="B165" s="136"/>
      <c r="C165" s="167" t="s">
        <v>219</v>
      </c>
      <c r="D165" s="167" t="s">
        <v>139</v>
      </c>
      <c r="E165" s="168" t="s">
        <v>220</v>
      </c>
      <c r="F165" s="169" t="s">
        <v>221</v>
      </c>
      <c r="G165" s="170" t="s">
        <v>207</v>
      </c>
      <c r="H165" s="204">
        <v>1</v>
      </c>
      <c r="I165" s="172"/>
      <c r="J165" s="173">
        <f t="shared" si="15"/>
        <v>0</v>
      </c>
      <c r="K165" s="174"/>
      <c r="L165" s="32"/>
      <c r="M165" s="175" t="s">
        <v>1</v>
      </c>
      <c r="N165" s="176" t="s">
        <v>39</v>
      </c>
      <c r="O165" s="60"/>
      <c r="P165" s="177">
        <f t="shared" si="16"/>
        <v>0</v>
      </c>
      <c r="Q165" s="177">
        <v>0</v>
      </c>
      <c r="R165" s="177">
        <f t="shared" si="17"/>
        <v>0</v>
      </c>
      <c r="S165" s="177">
        <v>0</v>
      </c>
      <c r="T165" s="178">
        <f t="shared" si="18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79" t="s">
        <v>167</v>
      </c>
      <c r="AT165" s="179" t="s">
        <v>139</v>
      </c>
      <c r="AU165" s="179" t="s">
        <v>115</v>
      </c>
      <c r="AY165" s="14" t="s">
        <v>136</v>
      </c>
      <c r="BE165" s="96">
        <f t="shared" si="19"/>
        <v>0</v>
      </c>
      <c r="BF165" s="96">
        <f t="shared" si="20"/>
        <v>0</v>
      </c>
      <c r="BG165" s="96">
        <f t="shared" si="21"/>
        <v>0</v>
      </c>
      <c r="BH165" s="96">
        <f t="shared" si="22"/>
        <v>0</v>
      </c>
      <c r="BI165" s="96">
        <f t="shared" si="23"/>
        <v>0</v>
      </c>
      <c r="BJ165" s="14" t="s">
        <v>115</v>
      </c>
      <c r="BK165" s="96">
        <f t="shared" si="24"/>
        <v>0</v>
      </c>
      <c r="BL165" s="14" t="s">
        <v>167</v>
      </c>
      <c r="BM165" s="179" t="s">
        <v>222</v>
      </c>
    </row>
    <row r="166" spans="1:65" s="2" customFormat="1" ht="21.75" customHeight="1">
      <c r="A166" s="31"/>
      <c r="B166" s="136"/>
      <c r="C166" s="167" t="s">
        <v>178</v>
      </c>
      <c r="D166" s="167" t="s">
        <v>139</v>
      </c>
      <c r="E166" s="168" t="s">
        <v>223</v>
      </c>
      <c r="F166" s="169" t="s">
        <v>224</v>
      </c>
      <c r="G166" s="170" t="s">
        <v>207</v>
      </c>
      <c r="H166" s="204">
        <v>1</v>
      </c>
      <c r="I166" s="172"/>
      <c r="J166" s="173">
        <f t="shared" si="15"/>
        <v>0</v>
      </c>
      <c r="K166" s="174"/>
      <c r="L166" s="32"/>
      <c r="M166" s="175" t="s">
        <v>1</v>
      </c>
      <c r="N166" s="176" t="s">
        <v>39</v>
      </c>
      <c r="O166" s="60"/>
      <c r="P166" s="177">
        <f t="shared" si="16"/>
        <v>0</v>
      </c>
      <c r="Q166" s="177">
        <v>0</v>
      </c>
      <c r="R166" s="177">
        <f t="shared" si="17"/>
        <v>0</v>
      </c>
      <c r="S166" s="177">
        <v>0</v>
      </c>
      <c r="T166" s="178">
        <f t="shared" si="18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79" t="s">
        <v>167</v>
      </c>
      <c r="AT166" s="179" t="s">
        <v>139</v>
      </c>
      <c r="AU166" s="179" t="s">
        <v>115</v>
      </c>
      <c r="AY166" s="14" t="s">
        <v>136</v>
      </c>
      <c r="BE166" s="96">
        <f t="shared" si="19"/>
        <v>0</v>
      </c>
      <c r="BF166" s="96">
        <f t="shared" si="20"/>
        <v>0</v>
      </c>
      <c r="BG166" s="96">
        <f t="shared" si="21"/>
        <v>0</v>
      </c>
      <c r="BH166" s="96">
        <f t="shared" si="22"/>
        <v>0</v>
      </c>
      <c r="BI166" s="96">
        <f t="shared" si="23"/>
        <v>0</v>
      </c>
      <c r="BJ166" s="14" t="s">
        <v>115</v>
      </c>
      <c r="BK166" s="96">
        <f t="shared" si="24"/>
        <v>0</v>
      </c>
      <c r="BL166" s="14" t="s">
        <v>167</v>
      </c>
      <c r="BM166" s="179" t="s">
        <v>225</v>
      </c>
    </row>
    <row r="167" spans="1:65" s="2" customFormat="1" ht="16.5" customHeight="1">
      <c r="A167" s="31"/>
      <c r="B167" s="136"/>
      <c r="C167" s="167" t="s">
        <v>226</v>
      </c>
      <c r="D167" s="167" t="s">
        <v>139</v>
      </c>
      <c r="E167" s="168" t="s">
        <v>227</v>
      </c>
      <c r="F167" s="169" t="s">
        <v>228</v>
      </c>
      <c r="G167" s="170" t="s">
        <v>229</v>
      </c>
      <c r="H167" s="204">
        <v>976.39</v>
      </c>
      <c r="I167" s="172"/>
      <c r="J167" s="173">
        <f t="shared" si="15"/>
        <v>0</v>
      </c>
      <c r="K167" s="174"/>
      <c r="L167" s="32"/>
      <c r="M167" s="175" t="s">
        <v>1</v>
      </c>
      <c r="N167" s="176" t="s">
        <v>39</v>
      </c>
      <c r="O167" s="60"/>
      <c r="P167" s="177">
        <f t="shared" si="16"/>
        <v>0</v>
      </c>
      <c r="Q167" s="177">
        <v>0</v>
      </c>
      <c r="R167" s="177">
        <f t="shared" si="17"/>
        <v>0</v>
      </c>
      <c r="S167" s="177">
        <v>0</v>
      </c>
      <c r="T167" s="178">
        <f t="shared" si="18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79" t="s">
        <v>167</v>
      </c>
      <c r="AT167" s="179" t="s">
        <v>139</v>
      </c>
      <c r="AU167" s="179" t="s">
        <v>115</v>
      </c>
      <c r="AY167" s="14" t="s">
        <v>136</v>
      </c>
      <c r="BE167" s="96">
        <f t="shared" si="19"/>
        <v>0</v>
      </c>
      <c r="BF167" s="96">
        <f t="shared" si="20"/>
        <v>0</v>
      </c>
      <c r="BG167" s="96">
        <f t="shared" si="21"/>
        <v>0</v>
      </c>
      <c r="BH167" s="96">
        <f t="shared" si="22"/>
        <v>0</v>
      </c>
      <c r="BI167" s="96">
        <f t="shared" si="23"/>
        <v>0</v>
      </c>
      <c r="BJ167" s="14" t="s">
        <v>115</v>
      </c>
      <c r="BK167" s="96">
        <f t="shared" si="24"/>
        <v>0</v>
      </c>
      <c r="BL167" s="14" t="s">
        <v>167</v>
      </c>
      <c r="BM167" s="179" t="s">
        <v>230</v>
      </c>
    </row>
    <row r="168" spans="1:65" s="2" customFormat="1" ht="24.15" customHeight="1">
      <c r="A168" s="31"/>
      <c r="B168" s="136"/>
      <c r="C168" s="167" t="s">
        <v>181</v>
      </c>
      <c r="D168" s="167" t="s">
        <v>139</v>
      </c>
      <c r="E168" s="168" t="s">
        <v>231</v>
      </c>
      <c r="F168" s="169" t="s">
        <v>232</v>
      </c>
      <c r="G168" s="170" t="s">
        <v>174</v>
      </c>
      <c r="H168" s="204">
        <v>6.6000000000000003E-2</v>
      </c>
      <c r="I168" s="172"/>
      <c r="J168" s="173">
        <f t="shared" si="15"/>
        <v>0</v>
      </c>
      <c r="K168" s="174"/>
      <c r="L168" s="32"/>
      <c r="M168" s="175" t="s">
        <v>1</v>
      </c>
      <c r="N168" s="176" t="s">
        <v>39</v>
      </c>
      <c r="O168" s="60"/>
      <c r="P168" s="177">
        <f t="shared" si="16"/>
        <v>0</v>
      </c>
      <c r="Q168" s="177">
        <v>0</v>
      </c>
      <c r="R168" s="177">
        <f t="shared" si="17"/>
        <v>0</v>
      </c>
      <c r="S168" s="177">
        <v>0</v>
      </c>
      <c r="T168" s="178">
        <f t="shared" si="18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79" t="s">
        <v>167</v>
      </c>
      <c r="AT168" s="179" t="s">
        <v>139</v>
      </c>
      <c r="AU168" s="179" t="s">
        <v>115</v>
      </c>
      <c r="AY168" s="14" t="s">
        <v>136</v>
      </c>
      <c r="BE168" s="96">
        <f t="shared" si="19"/>
        <v>0</v>
      </c>
      <c r="BF168" s="96">
        <f t="shared" si="20"/>
        <v>0</v>
      </c>
      <c r="BG168" s="96">
        <f t="shared" si="21"/>
        <v>0</v>
      </c>
      <c r="BH168" s="96">
        <f t="shared" si="22"/>
        <v>0</v>
      </c>
      <c r="BI168" s="96">
        <f t="shared" si="23"/>
        <v>0</v>
      </c>
      <c r="BJ168" s="14" t="s">
        <v>115</v>
      </c>
      <c r="BK168" s="96">
        <f t="shared" si="24"/>
        <v>0</v>
      </c>
      <c r="BL168" s="14" t="s">
        <v>167</v>
      </c>
      <c r="BM168" s="179" t="s">
        <v>233</v>
      </c>
    </row>
    <row r="169" spans="1:65" s="12" customFormat="1" ht="25.95" customHeight="1">
      <c r="B169" s="155"/>
      <c r="D169" s="156" t="s">
        <v>72</v>
      </c>
      <c r="E169" s="157" t="s">
        <v>234</v>
      </c>
      <c r="F169" s="157" t="s">
        <v>235</v>
      </c>
      <c r="I169" s="158"/>
      <c r="J169" s="133">
        <f>BK169</f>
        <v>0</v>
      </c>
      <c r="L169" s="155"/>
      <c r="M169" s="159"/>
      <c r="N169" s="160"/>
      <c r="O169" s="160"/>
      <c r="P169" s="161">
        <f>P170+SUM(P171:P175)+P184</f>
        <v>0</v>
      </c>
      <c r="Q169" s="160"/>
      <c r="R169" s="161">
        <f>R170+SUM(R171:R175)+R184</f>
        <v>0</v>
      </c>
      <c r="S169" s="160"/>
      <c r="T169" s="162">
        <f>T170+SUM(T171:T175)+T184</f>
        <v>0</v>
      </c>
      <c r="AR169" s="156" t="s">
        <v>146</v>
      </c>
      <c r="AT169" s="163" t="s">
        <v>72</v>
      </c>
      <c r="AU169" s="163" t="s">
        <v>73</v>
      </c>
      <c r="AY169" s="156" t="s">
        <v>136</v>
      </c>
      <c r="BK169" s="164">
        <f>BK170+SUM(BK171:BK175)+BK184</f>
        <v>0</v>
      </c>
    </row>
    <row r="170" spans="1:65" s="2" customFormat="1" ht="24.15" customHeight="1">
      <c r="A170" s="31"/>
      <c r="B170" s="136"/>
      <c r="C170" s="167" t="s">
        <v>236</v>
      </c>
      <c r="D170" s="167" t="s">
        <v>139</v>
      </c>
      <c r="E170" s="168" t="s">
        <v>237</v>
      </c>
      <c r="F170" s="169" t="s">
        <v>238</v>
      </c>
      <c r="G170" s="170" t="s">
        <v>207</v>
      </c>
      <c r="H170" s="204">
        <v>8</v>
      </c>
      <c r="I170" s="172"/>
      <c r="J170" s="173">
        <f>ROUND(I170*H170,2)</f>
        <v>0</v>
      </c>
      <c r="K170" s="174"/>
      <c r="L170" s="32"/>
      <c r="M170" s="175" t="s">
        <v>1</v>
      </c>
      <c r="N170" s="176" t="s">
        <v>39</v>
      </c>
      <c r="O170" s="60"/>
      <c r="P170" s="177">
        <f>O170*H170</f>
        <v>0</v>
      </c>
      <c r="Q170" s="177">
        <v>0</v>
      </c>
      <c r="R170" s="177">
        <f>Q170*H170</f>
        <v>0</v>
      </c>
      <c r="S170" s="177">
        <v>0</v>
      </c>
      <c r="T170" s="178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79" t="s">
        <v>239</v>
      </c>
      <c r="AT170" s="179" t="s">
        <v>139</v>
      </c>
      <c r="AU170" s="179" t="s">
        <v>81</v>
      </c>
      <c r="AY170" s="14" t="s">
        <v>136</v>
      </c>
      <c r="BE170" s="96">
        <f>IF(N170="základná",J170,0)</f>
        <v>0</v>
      </c>
      <c r="BF170" s="96">
        <f>IF(N170="znížená",J170,0)</f>
        <v>0</v>
      </c>
      <c r="BG170" s="96">
        <f>IF(N170="zákl. prenesená",J170,0)</f>
        <v>0</v>
      </c>
      <c r="BH170" s="96">
        <f>IF(N170="zníž. prenesená",J170,0)</f>
        <v>0</v>
      </c>
      <c r="BI170" s="96">
        <f>IF(N170="nulová",J170,0)</f>
        <v>0</v>
      </c>
      <c r="BJ170" s="14" t="s">
        <v>115</v>
      </c>
      <c r="BK170" s="96">
        <f>ROUND(I170*H170,2)</f>
        <v>0</v>
      </c>
      <c r="BL170" s="14" t="s">
        <v>239</v>
      </c>
      <c r="BM170" s="179" t="s">
        <v>240</v>
      </c>
    </row>
    <row r="171" spans="1:65" s="2" customFormat="1" ht="16.5" customHeight="1">
      <c r="A171" s="31"/>
      <c r="B171" s="136"/>
      <c r="C171" s="180" t="s">
        <v>187</v>
      </c>
      <c r="D171" s="180" t="s">
        <v>234</v>
      </c>
      <c r="E171" s="181" t="s">
        <v>241</v>
      </c>
      <c r="F171" s="182" t="s">
        <v>242</v>
      </c>
      <c r="G171" s="183" t="s">
        <v>207</v>
      </c>
      <c r="H171" s="205">
        <v>8</v>
      </c>
      <c r="I171" s="184"/>
      <c r="J171" s="185">
        <f>ROUND(I171*H171,2)</f>
        <v>0</v>
      </c>
      <c r="K171" s="186"/>
      <c r="L171" s="187"/>
      <c r="M171" s="188" t="s">
        <v>1</v>
      </c>
      <c r="N171" s="189" t="s">
        <v>39</v>
      </c>
      <c r="O171" s="60"/>
      <c r="P171" s="177">
        <f>O171*H171</f>
        <v>0</v>
      </c>
      <c r="Q171" s="177">
        <v>0</v>
      </c>
      <c r="R171" s="177">
        <f>Q171*H171</f>
        <v>0</v>
      </c>
      <c r="S171" s="177">
        <v>0</v>
      </c>
      <c r="T171" s="178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79" t="s">
        <v>243</v>
      </c>
      <c r="AT171" s="179" t="s">
        <v>234</v>
      </c>
      <c r="AU171" s="179" t="s">
        <v>81</v>
      </c>
      <c r="AY171" s="14" t="s">
        <v>136</v>
      </c>
      <c r="BE171" s="96">
        <f>IF(N171="základná",J171,0)</f>
        <v>0</v>
      </c>
      <c r="BF171" s="96">
        <f>IF(N171="znížená",J171,0)</f>
        <v>0</v>
      </c>
      <c r="BG171" s="96">
        <f>IF(N171="zákl. prenesená",J171,0)</f>
        <v>0</v>
      </c>
      <c r="BH171" s="96">
        <f>IF(N171="zníž. prenesená",J171,0)</f>
        <v>0</v>
      </c>
      <c r="BI171" s="96">
        <f>IF(N171="nulová",J171,0)</f>
        <v>0</v>
      </c>
      <c r="BJ171" s="14" t="s">
        <v>115</v>
      </c>
      <c r="BK171" s="96">
        <f>ROUND(I171*H171,2)</f>
        <v>0</v>
      </c>
      <c r="BL171" s="14" t="s">
        <v>239</v>
      </c>
      <c r="BM171" s="179" t="s">
        <v>244</v>
      </c>
    </row>
    <row r="172" spans="1:65" s="2" customFormat="1" ht="21.75" customHeight="1">
      <c r="A172" s="31"/>
      <c r="B172" s="136"/>
      <c r="C172" s="167" t="s">
        <v>245</v>
      </c>
      <c r="D172" s="167" t="s">
        <v>139</v>
      </c>
      <c r="E172" s="168" t="s">
        <v>246</v>
      </c>
      <c r="F172" s="169" t="s">
        <v>247</v>
      </c>
      <c r="G172" s="170" t="s">
        <v>248</v>
      </c>
      <c r="H172" s="204">
        <v>16</v>
      </c>
      <c r="I172" s="172"/>
      <c r="J172" s="173">
        <f>ROUND(I172*H172,2)</f>
        <v>0</v>
      </c>
      <c r="K172" s="174"/>
      <c r="L172" s="32"/>
      <c r="M172" s="175" t="s">
        <v>1</v>
      </c>
      <c r="N172" s="176" t="s">
        <v>39</v>
      </c>
      <c r="O172" s="60"/>
      <c r="P172" s="177">
        <f>O172*H172</f>
        <v>0</v>
      </c>
      <c r="Q172" s="177">
        <v>0</v>
      </c>
      <c r="R172" s="177">
        <f>Q172*H172</f>
        <v>0</v>
      </c>
      <c r="S172" s="177">
        <v>0</v>
      </c>
      <c r="T172" s="178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79" t="s">
        <v>239</v>
      </c>
      <c r="AT172" s="179" t="s">
        <v>139</v>
      </c>
      <c r="AU172" s="179" t="s">
        <v>81</v>
      </c>
      <c r="AY172" s="14" t="s">
        <v>136</v>
      </c>
      <c r="BE172" s="96">
        <f>IF(N172="základná",J172,0)</f>
        <v>0</v>
      </c>
      <c r="BF172" s="96">
        <f>IF(N172="znížená",J172,0)</f>
        <v>0</v>
      </c>
      <c r="BG172" s="96">
        <f>IF(N172="zákl. prenesená",J172,0)</f>
        <v>0</v>
      </c>
      <c r="BH172" s="96">
        <f>IF(N172="zníž. prenesená",J172,0)</f>
        <v>0</v>
      </c>
      <c r="BI172" s="96">
        <f>IF(N172="nulová",J172,0)</f>
        <v>0</v>
      </c>
      <c r="BJ172" s="14" t="s">
        <v>115</v>
      </c>
      <c r="BK172" s="96">
        <f>ROUND(I172*H172,2)</f>
        <v>0</v>
      </c>
      <c r="BL172" s="14" t="s">
        <v>239</v>
      </c>
      <c r="BM172" s="179" t="s">
        <v>249</v>
      </c>
    </row>
    <row r="173" spans="1:65" s="2" customFormat="1" ht="16.5" customHeight="1">
      <c r="A173" s="31"/>
      <c r="B173" s="136"/>
      <c r="C173" s="167" t="s">
        <v>194</v>
      </c>
      <c r="D173" s="167" t="s">
        <v>139</v>
      </c>
      <c r="E173" s="168" t="s">
        <v>250</v>
      </c>
      <c r="F173" s="169" t="s">
        <v>251</v>
      </c>
      <c r="G173" s="170" t="s">
        <v>252</v>
      </c>
      <c r="H173" s="204">
        <v>1</v>
      </c>
      <c r="I173" s="172"/>
      <c r="J173" s="173">
        <f>ROUND(I173*H173,2)</f>
        <v>0</v>
      </c>
      <c r="K173" s="174"/>
      <c r="L173" s="32"/>
      <c r="M173" s="175" t="s">
        <v>1</v>
      </c>
      <c r="N173" s="176" t="s">
        <v>39</v>
      </c>
      <c r="O173" s="60"/>
      <c r="P173" s="177">
        <f>O173*H173</f>
        <v>0</v>
      </c>
      <c r="Q173" s="177">
        <v>0</v>
      </c>
      <c r="R173" s="177">
        <f>Q173*H173</f>
        <v>0</v>
      </c>
      <c r="S173" s="177">
        <v>0</v>
      </c>
      <c r="T173" s="178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79" t="s">
        <v>239</v>
      </c>
      <c r="AT173" s="179" t="s">
        <v>139</v>
      </c>
      <c r="AU173" s="179" t="s">
        <v>81</v>
      </c>
      <c r="AY173" s="14" t="s">
        <v>136</v>
      </c>
      <c r="BE173" s="96">
        <f>IF(N173="základná",J173,0)</f>
        <v>0</v>
      </c>
      <c r="BF173" s="96">
        <f>IF(N173="znížená",J173,0)</f>
        <v>0</v>
      </c>
      <c r="BG173" s="96">
        <f>IF(N173="zákl. prenesená",J173,0)</f>
        <v>0</v>
      </c>
      <c r="BH173" s="96">
        <f>IF(N173="zníž. prenesená",J173,0)</f>
        <v>0</v>
      </c>
      <c r="BI173" s="96">
        <f>IF(N173="nulová",J173,0)</f>
        <v>0</v>
      </c>
      <c r="BJ173" s="14" t="s">
        <v>115</v>
      </c>
      <c r="BK173" s="96">
        <f>ROUND(I173*H173,2)</f>
        <v>0</v>
      </c>
      <c r="BL173" s="14" t="s">
        <v>239</v>
      </c>
      <c r="BM173" s="179" t="s">
        <v>253</v>
      </c>
    </row>
    <row r="174" spans="1:65" s="2" customFormat="1" ht="24.15" customHeight="1">
      <c r="A174" s="31"/>
      <c r="B174" s="136"/>
      <c r="C174" s="180" t="s">
        <v>254</v>
      </c>
      <c r="D174" s="180" t="s">
        <v>234</v>
      </c>
      <c r="E174" s="181" t="s">
        <v>255</v>
      </c>
      <c r="F174" s="182" t="s">
        <v>256</v>
      </c>
      <c r="G174" s="183" t="s">
        <v>174</v>
      </c>
      <c r="H174" s="205">
        <v>0.68500000000000005</v>
      </c>
      <c r="I174" s="184"/>
      <c r="J174" s="185">
        <f>ROUND(I174*H174,2)</f>
        <v>0</v>
      </c>
      <c r="K174" s="186"/>
      <c r="L174" s="187"/>
      <c r="M174" s="188" t="s">
        <v>1</v>
      </c>
      <c r="N174" s="189" t="s">
        <v>39</v>
      </c>
      <c r="O174" s="60"/>
      <c r="P174" s="177">
        <f>O174*H174</f>
        <v>0</v>
      </c>
      <c r="Q174" s="177">
        <v>0</v>
      </c>
      <c r="R174" s="177">
        <f>Q174*H174</f>
        <v>0</v>
      </c>
      <c r="S174" s="177">
        <v>0</v>
      </c>
      <c r="T174" s="178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79" t="s">
        <v>243</v>
      </c>
      <c r="AT174" s="179" t="s">
        <v>234</v>
      </c>
      <c r="AU174" s="179" t="s">
        <v>81</v>
      </c>
      <c r="AY174" s="14" t="s">
        <v>136</v>
      </c>
      <c r="BE174" s="96">
        <f>IF(N174="základná",J174,0)</f>
        <v>0</v>
      </c>
      <c r="BF174" s="96">
        <f>IF(N174="znížená",J174,0)</f>
        <v>0</v>
      </c>
      <c r="BG174" s="96">
        <f>IF(N174="zákl. prenesená",J174,0)</f>
        <v>0</v>
      </c>
      <c r="BH174" s="96">
        <f>IF(N174="zníž. prenesená",J174,0)</f>
        <v>0</v>
      </c>
      <c r="BI174" s="96">
        <f>IF(N174="nulová",J174,0)</f>
        <v>0</v>
      </c>
      <c r="BJ174" s="14" t="s">
        <v>115</v>
      </c>
      <c r="BK174" s="96">
        <f>ROUND(I174*H174,2)</f>
        <v>0</v>
      </c>
      <c r="BL174" s="14" t="s">
        <v>239</v>
      </c>
      <c r="BM174" s="179" t="s">
        <v>257</v>
      </c>
    </row>
    <row r="175" spans="1:65" s="12" customFormat="1" ht="22.8" customHeight="1">
      <c r="B175" s="155"/>
      <c r="D175" s="156" t="s">
        <v>72</v>
      </c>
      <c r="E175" s="165" t="s">
        <v>258</v>
      </c>
      <c r="F175" s="165" t="s">
        <v>259</v>
      </c>
      <c r="I175" s="158"/>
      <c r="J175" s="166">
        <f>BK175</f>
        <v>0</v>
      </c>
      <c r="L175" s="155"/>
      <c r="M175" s="159"/>
      <c r="N175" s="160"/>
      <c r="O175" s="160"/>
      <c r="P175" s="161">
        <f>SUM(P176:P183)</f>
        <v>0</v>
      </c>
      <c r="Q175" s="160"/>
      <c r="R175" s="161">
        <f>SUM(R176:R183)</f>
        <v>0</v>
      </c>
      <c r="S175" s="160"/>
      <c r="T175" s="162">
        <f>SUM(T176:T183)</f>
        <v>0</v>
      </c>
      <c r="AR175" s="156" t="s">
        <v>115</v>
      </c>
      <c r="AT175" s="163" t="s">
        <v>72</v>
      </c>
      <c r="AU175" s="163" t="s">
        <v>81</v>
      </c>
      <c r="AY175" s="156" t="s">
        <v>136</v>
      </c>
      <c r="BK175" s="164">
        <f>SUM(BK176:BK183)</f>
        <v>0</v>
      </c>
    </row>
    <row r="176" spans="1:65" s="2" customFormat="1" ht="16.5" customHeight="1">
      <c r="A176" s="31"/>
      <c r="B176" s="136"/>
      <c r="C176" s="167" t="s">
        <v>198</v>
      </c>
      <c r="D176" s="167" t="s">
        <v>139</v>
      </c>
      <c r="E176" s="168" t="s">
        <v>260</v>
      </c>
      <c r="F176" s="169" t="s">
        <v>261</v>
      </c>
      <c r="G176" s="170" t="s">
        <v>207</v>
      </c>
      <c r="H176" s="204">
        <v>1</v>
      </c>
      <c r="I176" s="172"/>
      <c r="J176" s="173">
        <f t="shared" ref="J176:J183" si="25">ROUND(I176*H176,2)</f>
        <v>0</v>
      </c>
      <c r="K176" s="174"/>
      <c r="L176" s="32"/>
      <c r="M176" s="175" t="s">
        <v>1</v>
      </c>
      <c r="N176" s="176" t="s">
        <v>39</v>
      </c>
      <c r="O176" s="60"/>
      <c r="P176" s="177">
        <f t="shared" ref="P176:P183" si="26">O176*H176</f>
        <v>0</v>
      </c>
      <c r="Q176" s="177">
        <v>0</v>
      </c>
      <c r="R176" s="177">
        <f t="shared" ref="R176:R183" si="27">Q176*H176</f>
        <v>0</v>
      </c>
      <c r="S176" s="177">
        <v>0</v>
      </c>
      <c r="T176" s="178">
        <f t="shared" ref="T176:T183" si="28"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79" t="s">
        <v>167</v>
      </c>
      <c r="AT176" s="179" t="s">
        <v>139</v>
      </c>
      <c r="AU176" s="179" t="s">
        <v>115</v>
      </c>
      <c r="AY176" s="14" t="s">
        <v>136</v>
      </c>
      <c r="BE176" s="96">
        <f t="shared" ref="BE176:BE183" si="29">IF(N176="základná",J176,0)</f>
        <v>0</v>
      </c>
      <c r="BF176" s="96">
        <f t="shared" ref="BF176:BF183" si="30">IF(N176="znížená",J176,0)</f>
        <v>0</v>
      </c>
      <c r="BG176" s="96">
        <f t="shared" ref="BG176:BG183" si="31">IF(N176="zákl. prenesená",J176,0)</f>
        <v>0</v>
      </c>
      <c r="BH176" s="96">
        <f t="shared" ref="BH176:BH183" si="32">IF(N176="zníž. prenesená",J176,0)</f>
        <v>0</v>
      </c>
      <c r="BI176" s="96">
        <f t="shared" ref="BI176:BI183" si="33">IF(N176="nulová",J176,0)</f>
        <v>0</v>
      </c>
      <c r="BJ176" s="14" t="s">
        <v>115</v>
      </c>
      <c r="BK176" s="96">
        <f t="shared" ref="BK176:BK183" si="34">ROUND(I176*H176,2)</f>
        <v>0</v>
      </c>
      <c r="BL176" s="14" t="s">
        <v>167</v>
      </c>
      <c r="BM176" s="179" t="s">
        <v>262</v>
      </c>
    </row>
    <row r="177" spans="1:65" s="2" customFormat="1" ht="16.5" customHeight="1">
      <c r="A177" s="31"/>
      <c r="B177" s="136"/>
      <c r="C177" s="180" t="s">
        <v>263</v>
      </c>
      <c r="D177" s="180" t="s">
        <v>234</v>
      </c>
      <c r="E177" s="181" t="s">
        <v>264</v>
      </c>
      <c r="F177" s="182" t="s">
        <v>265</v>
      </c>
      <c r="G177" s="183" t="s">
        <v>207</v>
      </c>
      <c r="H177" s="205">
        <v>2</v>
      </c>
      <c r="I177" s="184"/>
      <c r="J177" s="185">
        <f t="shared" si="25"/>
        <v>0</v>
      </c>
      <c r="K177" s="186"/>
      <c r="L177" s="187"/>
      <c r="M177" s="188" t="s">
        <v>1</v>
      </c>
      <c r="N177" s="189" t="s">
        <v>39</v>
      </c>
      <c r="O177" s="60"/>
      <c r="P177" s="177">
        <f t="shared" si="26"/>
        <v>0</v>
      </c>
      <c r="Q177" s="177">
        <v>0</v>
      </c>
      <c r="R177" s="177">
        <f t="shared" si="27"/>
        <v>0</v>
      </c>
      <c r="S177" s="177">
        <v>0</v>
      </c>
      <c r="T177" s="178">
        <f t="shared" si="28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79" t="s">
        <v>201</v>
      </c>
      <c r="AT177" s="179" t="s">
        <v>234</v>
      </c>
      <c r="AU177" s="179" t="s">
        <v>115</v>
      </c>
      <c r="AY177" s="14" t="s">
        <v>136</v>
      </c>
      <c r="BE177" s="96">
        <f t="shared" si="29"/>
        <v>0</v>
      </c>
      <c r="BF177" s="96">
        <f t="shared" si="30"/>
        <v>0</v>
      </c>
      <c r="BG177" s="96">
        <f t="shared" si="31"/>
        <v>0</v>
      </c>
      <c r="BH177" s="96">
        <f t="shared" si="32"/>
        <v>0</v>
      </c>
      <c r="BI177" s="96">
        <f t="shared" si="33"/>
        <v>0</v>
      </c>
      <c r="BJ177" s="14" t="s">
        <v>115</v>
      </c>
      <c r="BK177" s="96">
        <f t="shared" si="34"/>
        <v>0</v>
      </c>
      <c r="BL177" s="14" t="s">
        <v>167</v>
      </c>
      <c r="BM177" s="179" t="s">
        <v>266</v>
      </c>
    </row>
    <row r="178" spans="1:65" s="2" customFormat="1" ht="16.5" customHeight="1">
      <c r="A178" s="31"/>
      <c r="B178" s="136"/>
      <c r="C178" s="167" t="s">
        <v>201</v>
      </c>
      <c r="D178" s="167" t="s">
        <v>139</v>
      </c>
      <c r="E178" s="168" t="s">
        <v>267</v>
      </c>
      <c r="F178" s="169" t="s">
        <v>268</v>
      </c>
      <c r="G178" s="170" t="s">
        <v>207</v>
      </c>
      <c r="H178" s="204">
        <v>2</v>
      </c>
      <c r="I178" s="172"/>
      <c r="J178" s="173">
        <f t="shared" si="25"/>
        <v>0</v>
      </c>
      <c r="K178" s="174"/>
      <c r="L178" s="32"/>
      <c r="M178" s="175" t="s">
        <v>1</v>
      </c>
      <c r="N178" s="176" t="s">
        <v>39</v>
      </c>
      <c r="O178" s="60"/>
      <c r="P178" s="177">
        <f t="shared" si="26"/>
        <v>0</v>
      </c>
      <c r="Q178" s="177">
        <v>0</v>
      </c>
      <c r="R178" s="177">
        <f t="shared" si="27"/>
        <v>0</v>
      </c>
      <c r="S178" s="177">
        <v>0</v>
      </c>
      <c r="T178" s="178">
        <f t="shared" si="28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79" t="s">
        <v>167</v>
      </c>
      <c r="AT178" s="179" t="s">
        <v>139</v>
      </c>
      <c r="AU178" s="179" t="s">
        <v>115</v>
      </c>
      <c r="AY178" s="14" t="s">
        <v>136</v>
      </c>
      <c r="BE178" s="96">
        <f t="shared" si="29"/>
        <v>0</v>
      </c>
      <c r="BF178" s="96">
        <f t="shared" si="30"/>
        <v>0</v>
      </c>
      <c r="BG178" s="96">
        <f t="shared" si="31"/>
        <v>0</v>
      </c>
      <c r="BH178" s="96">
        <f t="shared" si="32"/>
        <v>0</v>
      </c>
      <c r="BI178" s="96">
        <f t="shared" si="33"/>
        <v>0</v>
      </c>
      <c r="BJ178" s="14" t="s">
        <v>115</v>
      </c>
      <c r="BK178" s="96">
        <f t="shared" si="34"/>
        <v>0</v>
      </c>
      <c r="BL178" s="14" t="s">
        <v>167</v>
      </c>
      <c r="BM178" s="179" t="s">
        <v>239</v>
      </c>
    </row>
    <row r="179" spans="1:65" s="2" customFormat="1" ht="24.15" customHeight="1">
      <c r="A179" s="31"/>
      <c r="B179" s="136"/>
      <c r="C179" s="167" t="s">
        <v>269</v>
      </c>
      <c r="D179" s="167" t="s">
        <v>139</v>
      </c>
      <c r="E179" s="168" t="s">
        <v>270</v>
      </c>
      <c r="F179" s="169" t="s">
        <v>271</v>
      </c>
      <c r="G179" s="170" t="s">
        <v>207</v>
      </c>
      <c r="H179" s="204">
        <v>2</v>
      </c>
      <c r="I179" s="172"/>
      <c r="J179" s="173">
        <f t="shared" si="25"/>
        <v>0</v>
      </c>
      <c r="K179" s="174"/>
      <c r="L179" s="32"/>
      <c r="M179" s="175" t="s">
        <v>1</v>
      </c>
      <c r="N179" s="176" t="s">
        <v>39</v>
      </c>
      <c r="O179" s="60"/>
      <c r="P179" s="177">
        <f t="shared" si="26"/>
        <v>0</v>
      </c>
      <c r="Q179" s="177">
        <v>0</v>
      </c>
      <c r="R179" s="177">
        <f t="shared" si="27"/>
        <v>0</v>
      </c>
      <c r="S179" s="177">
        <v>0</v>
      </c>
      <c r="T179" s="178">
        <f t="shared" si="28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79" t="s">
        <v>167</v>
      </c>
      <c r="AT179" s="179" t="s">
        <v>139</v>
      </c>
      <c r="AU179" s="179" t="s">
        <v>115</v>
      </c>
      <c r="AY179" s="14" t="s">
        <v>136</v>
      </c>
      <c r="BE179" s="96">
        <f t="shared" si="29"/>
        <v>0</v>
      </c>
      <c r="BF179" s="96">
        <f t="shared" si="30"/>
        <v>0</v>
      </c>
      <c r="BG179" s="96">
        <f t="shared" si="31"/>
        <v>0</v>
      </c>
      <c r="BH179" s="96">
        <f t="shared" si="32"/>
        <v>0</v>
      </c>
      <c r="BI179" s="96">
        <f t="shared" si="33"/>
        <v>0</v>
      </c>
      <c r="BJ179" s="14" t="s">
        <v>115</v>
      </c>
      <c r="BK179" s="96">
        <f t="shared" si="34"/>
        <v>0</v>
      </c>
      <c r="BL179" s="14" t="s">
        <v>167</v>
      </c>
      <c r="BM179" s="179" t="s">
        <v>272</v>
      </c>
    </row>
    <row r="180" spans="1:65" s="2" customFormat="1" ht="16.5" customHeight="1">
      <c r="A180" s="31"/>
      <c r="B180" s="136"/>
      <c r="C180" s="180" t="s">
        <v>208</v>
      </c>
      <c r="D180" s="180" t="s">
        <v>234</v>
      </c>
      <c r="E180" s="181" t="s">
        <v>273</v>
      </c>
      <c r="F180" s="182" t="s">
        <v>274</v>
      </c>
      <c r="G180" s="183" t="s">
        <v>275</v>
      </c>
      <c r="H180" s="205">
        <v>1</v>
      </c>
      <c r="I180" s="184"/>
      <c r="J180" s="185">
        <f t="shared" si="25"/>
        <v>0</v>
      </c>
      <c r="K180" s="186"/>
      <c r="L180" s="187"/>
      <c r="M180" s="188" t="s">
        <v>1</v>
      </c>
      <c r="N180" s="189" t="s">
        <v>39</v>
      </c>
      <c r="O180" s="60"/>
      <c r="P180" s="177">
        <f t="shared" si="26"/>
        <v>0</v>
      </c>
      <c r="Q180" s="177">
        <v>0</v>
      </c>
      <c r="R180" s="177">
        <f t="shared" si="27"/>
        <v>0</v>
      </c>
      <c r="S180" s="177">
        <v>0</v>
      </c>
      <c r="T180" s="178">
        <f t="shared" si="28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79" t="s">
        <v>201</v>
      </c>
      <c r="AT180" s="179" t="s">
        <v>234</v>
      </c>
      <c r="AU180" s="179" t="s">
        <v>115</v>
      </c>
      <c r="AY180" s="14" t="s">
        <v>136</v>
      </c>
      <c r="BE180" s="96">
        <f t="shared" si="29"/>
        <v>0</v>
      </c>
      <c r="BF180" s="96">
        <f t="shared" si="30"/>
        <v>0</v>
      </c>
      <c r="BG180" s="96">
        <f t="shared" si="31"/>
        <v>0</v>
      </c>
      <c r="BH180" s="96">
        <f t="shared" si="32"/>
        <v>0</v>
      </c>
      <c r="BI180" s="96">
        <f t="shared" si="33"/>
        <v>0</v>
      </c>
      <c r="BJ180" s="14" t="s">
        <v>115</v>
      </c>
      <c r="BK180" s="96">
        <f t="shared" si="34"/>
        <v>0</v>
      </c>
      <c r="BL180" s="14" t="s">
        <v>167</v>
      </c>
      <c r="BM180" s="179" t="s">
        <v>276</v>
      </c>
    </row>
    <row r="181" spans="1:65" s="2" customFormat="1" ht="16.5" customHeight="1">
      <c r="A181" s="31"/>
      <c r="B181" s="136"/>
      <c r="C181" s="167" t="s">
        <v>277</v>
      </c>
      <c r="D181" s="167" t="s">
        <v>139</v>
      </c>
      <c r="E181" s="168" t="s">
        <v>278</v>
      </c>
      <c r="F181" s="169" t="s">
        <v>279</v>
      </c>
      <c r="G181" s="170" t="s">
        <v>207</v>
      </c>
      <c r="H181" s="204">
        <v>2</v>
      </c>
      <c r="I181" s="172"/>
      <c r="J181" s="173">
        <f t="shared" si="25"/>
        <v>0</v>
      </c>
      <c r="K181" s="174"/>
      <c r="L181" s="32"/>
      <c r="M181" s="175" t="s">
        <v>1</v>
      </c>
      <c r="N181" s="176" t="s">
        <v>39</v>
      </c>
      <c r="O181" s="60"/>
      <c r="P181" s="177">
        <f t="shared" si="26"/>
        <v>0</v>
      </c>
      <c r="Q181" s="177">
        <v>0</v>
      </c>
      <c r="R181" s="177">
        <f t="shared" si="27"/>
        <v>0</v>
      </c>
      <c r="S181" s="177">
        <v>0</v>
      </c>
      <c r="T181" s="178">
        <f t="shared" si="28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79" t="s">
        <v>167</v>
      </c>
      <c r="AT181" s="179" t="s">
        <v>139</v>
      </c>
      <c r="AU181" s="179" t="s">
        <v>115</v>
      </c>
      <c r="AY181" s="14" t="s">
        <v>136</v>
      </c>
      <c r="BE181" s="96">
        <f t="shared" si="29"/>
        <v>0</v>
      </c>
      <c r="BF181" s="96">
        <f t="shared" si="30"/>
        <v>0</v>
      </c>
      <c r="BG181" s="96">
        <f t="shared" si="31"/>
        <v>0</v>
      </c>
      <c r="BH181" s="96">
        <f t="shared" si="32"/>
        <v>0</v>
      </c>
      <c r="BI181" s="96">
        <f t="shared" si="33"/>
        <v>0</v>
      </c>
      <c r="BJ181" s="14" t="s">
        <v>115</v>
      </c>
      <c r="BK181" s="96">
        <f t="shared" si="34"/>
        <v>0</v>
      </c>
      <c r="BL181" s="14" t="s">
        <v>167</v>
      </c>
      <c r="BM181" s="179" t="s">
        <v>280</v>
      </c>
    </row>
    <row r="182" spans="1:65" s="2" customFormat="1" ht="16.5" customHeight="1">
      <c r="A182" s="31"/>
      <c r="B182" s="136"/>
      <c r="C182" s="167" t="s">
        <v>211</v>
      </c>
      <c r="D182" s="167" t="s">
        <v>139</v>
      </c>
      <c r="E182" s="168" t="s">
        <v>281</v>
      </c>
      <c r="F182" s="169" t="s">
        <v>282</v>
      </c>
      <c r="G182" s="170" t="s">
        <v>283</v>
      </c>
      <c r="H182" s="204">
        <v>2</v>
      </c>
      <c r="I182" s="172"/>
      <c r="J182" s="173">
        <f t="shared" si="25"/>
        <v>0</v>
      </c>
      <c r="K182" s="174"/>
      <c r="L182" s="32"/>
      <c r="M182" s="175" t="s">
        <v>1</v>
      </c>
      <c r="N182" s="176" t="s">
        <v>39</v>
      </c>
      <c r="O182" s="60"/>
      <c r="P182" s="177">
        <f t="shared" si="26"/>
        <v>0</v>
      </c>
      <c r="Q182" s="177">
        <v>0</v>
      </c>
      <c r="R182" s="177">
        <f t="shared" si="27"/>
        <v>0</v>
      </c>
      <c r="S182" s="177">
        <v>0</v>
      </c>
      <c r="T182" s="178">
        <f t="shared" si="28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79" t="s">
        <v>167</v>
      </c>
      <c r="AT182" s="179" t="s">
        <v>139</v>
      </c>
      <c r="AU182" s="179" t="s">
        <v>115</v>
      </c>
      <c r="AY182" s="14" t="s">
        <v>136</v>
      </c>
      <c r="BE182" s="96">
        <f t="shared" si="29"/>
        <v>0</v>
      </c>
      <c r="BF182" s="96">
        <f t="shared" si="30"/>
        <v>0</v>
      </c>
      <c r="BG182" s="96">
        <f t="shared" si="31"/>
        <v>0</v>
      </c>
      <c r="BH182" s="96">
        <f t="shared" si="32"/>
        <v>0</v>
      </c>
      <c r="BI182" s="96">
        <f t="shared" si="33"/>
        <v>0</v>
      </c>
      <c r="BJ182" s="14" t="s">
        <v>115</v>
      </c>
      <c r="BK182" s="96">
        <f t="shared" si="34"/>
        <v>0</v>
      </c>
      <c r="BL182" s="14" t="s">
        <v>167</v>
      </c>
      <c r="BM182" s="179" t="s">
        <v>284</v>
      </c>
    </row>
    <row r="183" spans="1:65" s="2" customFormat="1" ht="24.15" customHeight="1">
      <c r="A183" s="31"/>
      <c r="B183" s="136"/>
      <c r="C183" s="167" t="s">
        <v>285</v>
      </c>
      <c r="D183" s="167" t="s">
        <v>139</v>
      </c>
      <c r="E183" s="168" t="s">
        <v>286</v>
      </c>
      <c r="F183" s="169" t="s">
        <v>287</v>
      </c>
      <c r="G183" s="170" t="s">
        <v>288</v>
      </c>
      <c r="H183" s="171"/>
      <c r="I183" s="172"/>
      <c r="J183" s="173">
        <f t="shared" si="25"/>
        <v>0</v>
      </c>
      <c r="K183" s="174"/>
      <c r="L183" s="32"/>
      <c r="M183" s="175" t="s">
        <v>1</v>
      </c>
      <c r="N183" s="176" t="s">
        <v>39</v>
      </c>
      <c r="O183" s="60"/>
      <c r="P183" s="177">
        <f t="shared" si="26"/>
        <v>0</v>
      </c>
      <c r="Q183" s="177">
        <v>0</v>
      </c>
      <c r="R183" s="177">
        <f t="shared" si="27"/>
        <v>0</v>
      </c>
      <c r="S183" s="177">
        <v>0</v>
      </c>
      <c r="T183" s="178">
        <f t="shared" si="28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79" t="s">
        <v>167</v>
      </c>
      <c r="AT183" s="179" t="s">
        <v>139</v>
      </c>
      <c r="AU183" s="179" t="s">
        <v>115</v>
      </c>
      <c r="AY183" s="14" t="s">
        <v>136</v>
      </c>
      <c r="BE183" s="96">
        <f t="shared" si="29"/>
        <v>0</v>
      </c>
      <c r="BF183" s="96">
        <f t="shared" si="30"/>
        <v>0</v>
      </c>
      <c r="BG183" s="96">
        <f t="shared" si="31"/>
        <v>0</v>
      </c>
      <c r="BH183" s="96">
        <f t="shared" si="32"/>
        <v>0</v>
      </c>
      <c r="BI183" s="96">
        <f t="shared" si="33"/>
        <v>0</v>
      </c>
      <c r="BJ183" s="14" t="s">
        <v>115</v>
      </c>
      <c r="BK183" s="96">
        <f t="shared" si="34"/>
        <v>0</v>
      </c>
      <c r="BL183" s="14" t="s">
        <v>167</v>
      </c>
      <c r="BM183" s="179" t="s">
        <v>289</v>
      </c>
    </row>
    <row r="184" spans="1:65" s="12" customFormat="1" ht="22.8" customHeight="1">
      <c r="B184" s="155"/>
      <c r="D184" s="156" t="s">
        <v>72</v>
      </c>
      <c r="E184" s="165" t="s">
        <v>290</v>
      </c>
      <c r="F184" s="165" t="s">
        <v>291</v>
      </c>
      <c r="I184" s="158"/>
      <c r="J184" s="166">
        <f>BK184</f>
        <v>0</v>
      </c>
      <c r="L184" s="155"/>
      <c r="M184" s="159"/>
      <c r="N184" s="160"/>
      <c r="O184" s="160"/>
      <c r="P184" s="161">
        <f>P185</f>
        <v>0</v>
      </c>
      <c r="Q184" s="160"/>
      <c r="R184" s="161">
        <f>R185</f>
        <v>0</v>
      </c>
      <c r="S184" s="160"/>
      <c r="T184" s="162">
        <f>T185</f>
        <v>0</v>
      </c>
      <c r="AR184" s="156" t="s">
        <v>115</v>
      </c>
      <c r="AT184" s="163" t="s">
        <v>72</v>
      </c>
      <c r="AU184" s="163" t="s">
        <v>81</v>
      </c>
      <c r="AY184" s="156" t="s">
        <v>136</v>
      </c>
      <c r="BK184" s="164">
        <f>BK185</f>
        <v>0</v>
      </c>
    </row>
    <row r="185" spans="1:65" s="2" customFormat="1" ht="44.25" customHeight="1">
      <c r="A185" s="31"/>
      <c r="B185" s="136"/>
      <c r="C185" s="167" t="s">
        <v>215</v>
      </c>
      <c r="D185" s="167" t="s">
        <v>139</v>
      </c>
      <c r="E185" s="168" t="s">
        <v>292</v>
      </c>
      <c r="F185" s="169" t="s">
        <v>293</v>
      </c>
      <c r="G185" s="170" t="s">
        <v>142</v>
      </c>
      <c r="H185" s="204">
        <v>87.265000000000001</v>
      </c>
      <c r="I185" s="172"/>
      <c r="J185" s="173">
        <f>ROUND(I185*H185,2)</f>
        <v>0</v>
      </c>
      <c r="K185" s="174"/>
      <c r="L185" s="32"/>
      <c r="M185" s="175" t="s">
        <v>1</v>
      </c>
      <c r="N185" s="176" t="s">
        <v>39</v>
      </c>
      <c r="O185" s="60"/>
      <c r="P185" s="177">
        <f>O185*H185</f>
        <v>0</v>
      </c>
      <c r="Q185" s="177">
        <v>0</v>
      </c>
      <c r="R185" s="177">
        <f>Q185*H185</f>
        <v>0</v>
      </c>
      <c r="S185" s="177">
        <v>0</v>
      </c>
      <c r="T185" s="178">
        <f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79" t="s">
        <v>167</v>
      </c>
      <c r="AT185" s="179" t="s">
        <v>139</v>
      </c>
      <c r="AU185" s="179" t="s">
        <v>115</v>
      </c>
      <c r="AY185" s="14" t="s">
        <v>136</v>
      </c>
      <c r="BE185" s="96">
        <f>IF(N185="základná",J185,0)</f>
        <v>0</v>
      </c>
      <c r="BF185" s="96">
        <f>IF(N185="znížená",J185,0)</f>
        <v>0</v>
      </c>
      <c r="BG185" s="96">
        <f>IF(N185="zákl. prenesená",J185,0)</f>
        <v>0</v>
      </c>
      <c r="BH185" s="96">
        <f>IF(N185="zníž. prenesená",J185,0)</f>
        <v>0</v>
      </c>
      <c r="BI185" s="96">
        <f>IF(N185="nulová",J185,0)</f>
        <v>0</v>
      </c>
      <c r="BJ185" s="14" t="s">
        <v>115</v>
      </c>
      <c r="BK185" s="96">
        <f>ROUND(I185*H185,2)</f>
        <v>0</v>
      </c>
      <c r="BL185" s="14" t="s">
        <v>167</v>
      </c>
      <c r="BM185" s="179" t="s">
        <v>294</v>
      </c>
    </row>
    <row r="186" spans="1:65" s="2" customFormat="1" ht="49.95" customHeight="1">
      <c r="A186" s="31"/>
      <c r="B186" s="32"/>
      <c r="C186" s="31"/>
      <c r="D186" s="31"/>
      <c r="E186" s="157" t="s">
        <v>295</v>
      </c>
      <c r="F186" s="157" t="s">
        <v>296</v>
      </c>
      <c r="G186" s="31"/>
      <c r="H186" s="31"/>
      <c r="I186" s="31"/>
      <c r="J186" s="133">
        <f t="shared" ref="J186:J191" si="35">BK186</f>
        <v>0</v>
      </c>
      <c r="K186" s="31"/>
      <c r="L186" s="32"/>
      <c r="M186" s="190"/>
      <c r="N186" s="191"/>
      <c r="O186" s="60"/>
      <c r="P186" s="60"/>
      <c r="Q186" s="60"/>
      <c r="R186" s="60"/>
      <c r="S186" s="60"/>
      <c r="T186" s="6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T186" s="14" t="s">
        <v>72</v>
      </c>
      <c r="AU186" s="14" t="s">
        <v>73</v>
      </c>
      <c r="AY186" s="14" t="s">
        <v>297</v>
      </c>
      <c r="BK186" s="96">
        <f>SUM(BK187:BK191)</f>
        <v>0</v>
      </c>
    </row>
    <row r="187" spans="1:65" s="2" customFormat="1" ht="16.350000000000001" customHeight="1">
      <c r="A187" s="31"/>
      <c r="B187" s="32"/>
      <c r="C187" s="192" t="s">
        <v>1</v>
      </c>
      <c r="D187" s="192" t="s">
        <v>139</v>
      </c>
      <c r="E187" s="193" t="s">
        <v>1</v>
      </c>
      <c r="F187" s="194" t="s">
        <v>1</v>
      </c>
      <c r="G187" s="195" t="s">
        <v>1</v>
      </c>
      <c r="H187" s="196"/>
      <c r="I187" s="197"/>
      <c r="J187" s="198">
        <f t="shared" si="35"/>
        <v>0</v>
      </c>
      <c r="K187" s="199"/>
      <c r="L187" s="32"/>
      <c r="M187" s="200" t="s">
        <v>1</v>
      </c>
      <c r="N187" s="201" t="s">
        <v>39</v>
      </c>
      <c r="O187" s="60"/>
      <c r="P187" s="60"/>
      <c r="Q187" s="60"/>
      <c r="R187" s="60"/>
      <c r="S187" s="60"/>
      <c r="T187" s="6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T187" s="14" t="s">
        <v>297</v>
      </c>
      <c r="AU187" s="14" t="s">
        <v>81</v>
      </c>
      <c r="AY187" s="14" t="s">
        <v>297</v>
      </c>
      <c r="BE187" s="96">
        <f>IF(N187="základná",J187,0)</f>
        <v>0</v>
      </c>
      <c r="BF187" s="96">
        <f>IF(N187="znížená",J187,0)</f>
        <v>0</v>
      </c>
      <c r="BG187" s="96">
        <f>IF(N187="zákl. prenesená",J187,0)</f>
        <v>0</v>
      </c>
      <c r="BH187" s="96">
        <f>IF(N187="zníž. prenesená",J187,0)</f>
        <v>0</v>
      </c>
      <c r="BI187" s="96">
        <f>IF(N187="nulová",J187,0)</f>
        <v>0</v>
      </c>
      <c r="BJ187" s="14" t="s">
        <v>115</v>
      </c>
      <c r="BK187" s="96">
        <f>I187*H187</f>
        <v>0</v>
      </c>
    </row>
    <row r="188" spans="1:65" s="2" customFormat="1" ht="16.350000000000001" customHeight="1">
      <c r="A188" s="31"/>
      <c r="B188" s="32"/>
      <c r="C188" s="192" t="s">
        <v>1</v>
      </c>
      <c r="D188" s="192" t="s">
        <v>139</v>
      </c>
      <c r="E188" s="193" t="s">
        <v>1</v>
      </c>
      <c r="F188" s="194" t="s">
        <v>1</v>
      </c>
      <c r="G188" s="195" t="s">
        <v>1</v>
      </c>
      <c r="H188" s="196"/>
      <c r="I188" s="197"/>
      <c r="J188" s="198">
        <f t="shared" si="35"/>
        <v>0</v>
      </c>
      <c r="K188" s="199"/>
      <c r="L188" s="32"/>
      <c r="M188" s="200" t="s">
        <v>1</v>
      </c>
      <c r="N188" s="201" t="s">
        <v>39</v>
      </c>
      <c r="O188" s="60"/>
      <c r="P188" s="60"/>
      <c r="Q188" s="60"/>
      <c r="R188" s="60"/>
      <c r="S188" s="60"/>
      <c r="T188" s="6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T188" s="14" t="s">
        <v>297</v>
      </c>
      <c r="AU188" s="14" t="s">
        <v>81</v>
      </c>
      <c r="AY188" s="14" t="s">
        <v>297</v>
      </c>
      <c r="BE188" s="96">
        <f>IF(N188="základná",J188,0)</f>
        <v>0</v>
      </c>
      <c r="BF188" s="96">
        <f>IF(N188="znížená",J188,0)</f>
        <v>0</v>
      </c>
      <c r="BG188" s="96">
        <f>IF(N188="zákl. prenesená",J188,0)</f>
        <v>0</v>
      </c>
      <c r="BH188" s="96">
        <f>IF(N188="zníž. prenesená",J188,0)</f>
        <v>0</v>
      </c>
      <c r="BI188" s="96">
        <f>IF(N188="nulová",J188,0)</f>
        <v>0</v>
      </c>
      <c r="BJ188" s="14" t="s">
        <v>115</v>
      </c>
      <c r="BK188" s="96">
        <f>I188*H188</f>
        <v>0</v>
      </c>
    </row>
    <row r="189" spans="1:65" s="2" customFormat="1" ht="16.350000000000001" customHeight="1">
      <c r="A189" s="31"/>
      <c r="B189" s="32"/>
      <c r="C189" s="192" t="s">
        <v>1</v>
      </c>
      <c r="D189" s="192" t="s">
        <v>139</v>
      </c>
      <c r="E189" s="193" t="s">
        <v>1</v>
      </c>
      <c r="F189" s="194" t="s">
        <v>1</v>
      </c>
      <c r="G189" s="195" t="s">
        <v>1</v>
      </c>
      <c r="H189" s="196"/>
      <c r="I189" s="197"/>
      <c r="J189" s="198">
        <f t="shared" si="35"/>
        <v>0</v>
      </c>
      <c r="K189" s="199"/>
      <c r="L189" s="32"/>
      <c r="M189" s="200" t="s">
        <v>1</v>
      </c>
      <c r="N189" s="201" t="s">
        <v>39</v>
      </c>
      <c r="O189" s="60"/>
      <c r="P189" s="60"/>
      <c r="Q189" s="60"/>
      <c r="R189" s="60"/>
      <c r="S189" s="60"/>
      <c r="T189" s="6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T189" s="14" t="s">
        <v>297</v>
      </c>
      <c r="AU189" s="14" t="s">
        <v>81</v>
      </c>
      <c r="AY189" s="14" t="s">
        <v>297</v>
      </c>
      <c r="BE189" s="96">
        <f>IF(N189="základná",J189,0)</f>
        <v>0</v>
      </c>
      <c r="BF189" s="96">
        <f>IF(N189="znížená",J189,0)</f>
        <v>0</v>
      </c>
      <c r="BG189" s="96">
        <f>IF(N189="zákl. prenesená",J189,0)</f>
        <v>0</v>
      </c>
      <c r="BH189" s="96">
        <f>IF(N189="zníž. prenesená",J189,0)</f>
        <v>0</v>
      </c>
      <c r="BI189" s="96">
        <f>IF(N189="nulová",J189,0)</f>
        <v>0</v>
      </c>
      <c r="BJ189" s="14" t="s">
        <v>115</v>
      </c>
      <c r="BK189" s="96">
        <f>I189*H189</f>
        <v>0</v>
      </c>
    </row>
    <row r="190" spans="1:65" s="2" customFormat="1" ht="16.350000000000001" customHeight="1">
      <c r="A190" s="31"/>
      <c r="B190" s="32"/>
      <c r="C190" s="192" t="s">
        <v>1</v>
      </c>
      <c r="D190" s="192" t="s">
        <v>139</v>
      </c>
      <c r="E190" s="193" t="s">
        <v>1</v>
      </c>
      <c r="F190" s="194" t="s">
        <v>1</v>
      </c>
      <c r="G190" s="195" t="s">
        <v>1</v>
      </c>
      <c r="H190" s="196"/>
      <c r="I190" s="197"/>
      <c r="J190" s="198">
        <f t="shared" si="35"/>
        <v>0</v>
      </c>
      <c r="K190" s="199"/>
      <c r="L190" s="32"/>
      <c r="M190" s="200" t="s">
        <v>1</v>
      </c>
      <c r="N190" s="201" t="s">
        <v>39</v>
      </c>
      <c r="O190" s="60"/>
      <c r="P190" s="60"/>
      <c r="Q190" s="60"/>
      <c r="R190" s="60"/>
      <c r="S190" s="60"/>
      <c r="T190" s="6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T190" s="14" t="s">
        <v>297</v>
      </c>
      <c r="AU190" s="14" t="s">
        <v>81</v>
      </c>
      <c r="AY190" s="14" t="s">
        <v>297</v>
      </c>
      <c r="BE190" s="96">
        <f>IF(N190="základná",J190,0)</f>
        <v>0</v>
      </c>
      <c r="BF190" s="96">
        <f>IF(N190="znížená",J190,0)</f>
        <v>0</v>
      </c>
      <c r="BG190" s="96">
        <f>IF(N190="zákl. prenesená",J190,0)</f>
        <v>0</v>
      </c>
      <c r="BH190" s="96">
        <f>IF(N190="zníž. prenesená",J190,0)</f>
        <v>0</v>
      </c>
      <c r="BI190" s="96">
        <f>IF(N190="nulová",J190,0)</f>
        <v>0</v>
      </c>
      <c r="BJ190" s="14" t="s">
        <v>115</v>
      </c>
      <c r="BK190" s="96">
        <f>I190*H190</f>
        <v>0</v>
      </c>
    </row>
    <row r="191" spans="1:65" s="2" customFormat="1" ht="16.350000000000001" customHeight="1">
      <c r="A191" s="31"/>
      <c r="B191" s="32"/>
      <c r="C191" s="192" t="s">
        <v>1</v>
      </c>
      <c r="D191" s="192" t="s">
        <v>139</v>
      </c>
      <c r="E191" s="193" t="s">
        <v>1</v>
      </c>
      <c r="F191" s="194" t="s">
        <v>1</v>
      </c>
      <c r="G191" s="195" t="s">
        <v>1</v>
      </c>
      <c r="H191" s="196"/>
      <c r="I191" s="197"/>
      <c r="J191" s="198">
        <f t="shared" si="35"/>
        <v>0</v>
      </c>
      <c r="K191" s="199"/>
      <c r="L191" s="32"/>
      <c r="M191" s="200" t="s">
        <v>1</v>
      </c>
      <c r="N191" s="201" t="s">
        <v>39</v>
      </c>
      <c r="O191" s="202"/>
      <c r="P191" s="202"/>
      <c r="Q191" s="202"/>
      <c r="R191" s="202"/>
      <c r="S191" s="202"/>
      <c r="T191" s="203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T191" s="14" t="s">
        <v>297</v>
      </c>
      <c r="AU191" s="14" t="s">
        <v>81</v>
      </c>
      <c r="AY191" s="14" t="s">
        <v>297</v>
      </c>
      <c r="BE191" s="96">
        <f>IF(N191="základná",J191,0)</f>
        <v>0</v>
      </c>
      <c r="BF191" s="96">
        <f>IF(N191="znížená",J191,0)</f>
        <v>0</v>
      </c>
      <c r="BG191" s="96">
        <f>IF(N191="zákl. prenesená",J191,0)</f>
        <v>0</v>
      </c>
      <c r="BH191" s="96">
        <f>IF(N191="zníž. prenesená",J191,0)</f>
        <v>0</v>
      </c>
      <c r="BI191" s="96">
        <f>IF(N191="nulová",J191,0)</f>
        <v>0</v>
      </c>
      <c r="BJ191" s="14" t="s">
        <v>115</v>
      </c>
      <c r="BK191" s="96">
        <f>I191*H191</f>
        <v>0</v>
      </c>
    </row>
    <row r="192" spans="1:65" s="2" customFormat="1" ht="6.9" customHeight="1">
      <c r="A192" s="31"/>
      <c r="B192" s="49"/>
      <c r="C192" s="50"/>
      <c r="D192" s="50"/>
      <c r="E192" s="50"/>
      <c r="F192" s="50"/>
      <c r="G192" s="50"/>
      <c r="H192" s="50"/>
      <c r="I192" s="50"/>
      <c r="J192" s="50"/>
      <c r="K192" s="50"/>
      <c r="L192" s="32"/>
      <c r="M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</row>
  </sheetData>
  <autoFilter ref="C136:K191"/>
  <mergeCells count="14">
    <mergeCell ref="D115:F115"/>
    <mergeCell ref="E127:H127"/>
    <mergeCell ref="E129:H129"/>
    <mergeCell ref="L2:V2"/>
    <mergeCell ref="E87:H87"/>
    <mergeCell ref="D111:F111"/>
    <mergeCell ref="D112:F112"/>
    <mergeCell ref="D113:F113"/>
    <mergeCell ref="D114:F114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87:D192">
      <formula1>"K, M"</formula1>
    </dataValidation>
    <dataValidation type="list" allowBlank="1" showInputMessage="1" showErrorMessage="1" error="Povolené sú hodnoty základná, znížená, nulová." sqref="N187:N192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Rekapitulácia stavby</vt:lpstr>
      <vt:lpstr>01.1 - Stavebná časť - hl...</vt:lpstr>
      <vt:lpstr>'01.1 - Stavebná časť - hl...'!Názvy_tisku</vt:lpstr>
      <vt:lpstr>'Rekapitulácia stavby'!Názvy_tisku</vt:lpstr>
      <vt:lpstr>'01.1 - Stavebná časť - hl...'!Oblast_tisku</vt:lpstr>
      <vt:lpstr>'Rekapitulácia stavby'!Oblast_tisku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2021-08-03T08:44:10Z</cp:lastPrinted>
  <dcterms:created xsi:type="dcterms:W3CDTF">2021-07-16T15:34:54Z</dcterms:created>
  <dcterms:modified xsi:type="dcterms:W3CDTF">2021-08-03T08:44:12Z</dcterms:modified>
</cp:coreProperties>
</file>