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60" windowHeight="10485" activeTab="1"/>
  </bookViews>
  <sheets>
    <sheet name="Rekapitulácia stavby" sheetId="1" r:id="rId1"/>
    <sheet name="01 - Obnova areálového pl..." sheetId="2" r:id="rId2"/>
    <sheet name="Zoznam figúr" sheetId="3" r:id="rId3"/>
  </sheets>
  <definedNames>
    <definedName name="_xlnm._FilterDatabase" localSheetId="1" hidden="1">'01 - Obnova areálového pl...'!$C$144:$K$305</definedName>
    <definedName name="_xlnm.Print_Titles" localSheetId="1">'01 - Obnova areálového pl...'!$144:$144</definedName>
    <definedName name="_xlnm.Print_Titles" localSheetId="0">'Rekapitulácia stavby'!$92:$92</definedName>
    <definedName name="_xlnm.Print_Titles" localSheetId="2">'Zoznam figúr'!$9:$9</definedName>
    <definedName name="_xlnm.Print_Area" localSheetId="1">'01 - Obnova areálového pl...'!$C$4:$J$76,'01 - Obnova areálového pl...'!$C$82:$J$126,'01 - Obnova areálového pl...'!$C$132:$J$305</definedName>
    <definedName name="_xlnm.Print_Area" localSheetId="0">'Rekapitulácia stavby'!$D$4:$AO$76,'Rekapitulácia stavby'!$C$82:$AQ$96</definedName>
    <definedName name="_xlnm.Print_Area" localSheetId="2">'Zoznam figúr'!$C$4:$G$75</definedName>
  </definedNames>
  <calcPr calcId="125725"/>
</workbook>
</file>

<file path=xl/calcChain.xml><?xml version="1.0" encoding="utf-8"?>
<calcChain xmlns="http://schemas.openxmlformats.org/spreadsheetml/2006/main">
  <c r="D7" i="3"/>
  <c r="J39" i="2"/>
  <c r="J38"/>
  <c r="AY95" i="1" s="1"/>
  <c r="J37" i="2"/>
  <c r="AX95" i="1" s="1"/>
  <c r="BI304" i="2"/>
  <c r="BH304"/>
  <c r="BG304"/>
  <c r="BE304"/>
  <c r="T304"/>
  <c r="R304"/>
  <c r="P304"/>
  <c r="BI302"/>
  <c r="BH302"/>
  <c r="BG302"/>
  <c r="BE302"/>
  <c r="T302"/>
  <c r="R302"/>
  <c r="P302"/>
  <c r="BI300"/>
  <c r="BH300"/>
  <c r="BG300"/>
  <c r="BE300"/>
  <c r="T300"/>
  <c r="R300"/>
  <c r="P300"/>
  <c r="BI298"/>
  <c r="BH298"/>
  <c r="BG298"/>
  <c r="BE298"/>
  <c r="T298"/>
  <c r="R298"/>
  <c r="P298"/>
  <c r="BI293"/>
  <c r="BH293"/>
  <c r="BG293"/>
  <c r="BE293"/>
  <c r="T293"/>
  <c r="R293"/>
  <c r="P293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79"/>
  <c r="BH279"/>
  <c r="BG279"/>
  <c r="BE279"/>
  <c r="T279"/>
  <c r="R279"/>
  <c r="P279"/>
  <c r="BI277"/>
  <c r="BH277"/>
  <c r="BG277"/>
  <c r="BE277"/>
  <c r="T277"/>
  <c r="R277"/>
  <c r="P277"/>
  <c r="BI271"/>
  <c r="BH271"/>
  <c r="BG271"/>
  <c r="BE271"/>
  <c r="T271"/>
  <c r="R271"/>
  <c r="P271"/>
  <c r="BI267"/>
  <c r="BH267"/>
  <c r="BG267"/>
  <c r="BE267"/>
  <c r="T267"/>
  <c r="R267"/>
  <c r="P267"/>
  <c r="BI263"/>
  <c r="BH263"/>
  <c r="BG263"/>
  <c r="BE263"/>
  <c r="T263"/>
  <c r="R263"/>
  <c r="P263"/>
  <c r="BI260"/>
  <c r="BH260"/>
  <c r="BG260"/>
  <c r="BE260"/>
  <c r="T260"/>
  <c r="T259"/>
  <c r="R260"/>
  <c r="R259" s="1"/>
  <c r="P260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2"/>
  <c r="BH222"/>
  <c r="BG222"/>
  <c r="BE222"/>
  <c r="T222"/>
  <c r="R222"/>
  <c r="P222"/>
  <c r="BI221"/>
  <c r="BH221"/>
  <c r="BG221"/>
  <c r="BE221"/>
  <c r="T221"/>
  <c r="R221"/>
  <c r="P221"/>
  <c r="BI218"/>
  <c r="BH218"/>
  <c r="BG218"/>
  <c r="BE218"/>
  <c r="T218"/>
  <c r="T217"/>
  <c r="R218"/>
  <c r="R217"/>
  <c r="P218"/>
  <c r="P217"/>
  <c r="BI216"/>
  <c r="BH216"/>
  <c r="BG216"/>
  <c r="BE216"/>
  <c r="T216"/>
  <c r="R216"/>
  <c r="P216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5"/>
  <c r="BH185"/>
  <c r="BG185"/>
  <c r="BE185"/>
  <c r="T185"/>
  <c r="T184" s="1"/>
  <c r="R185"/>
  <c r="R184" s="1"/>
  <c r="P185"/>
  <c r="P184" s="1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5"/>
  <c r="BH155"/>
  <c r="BG155"/>
  <c r="BE155"/>
  <c r="T155"/>
  <c r="R155"/>
  <c r="P155"/>
  <c r="BI153"/>
  <c r="BH153"/>
  <c r="BG153"/>
  <c r="BE153"/>
  <c r="T153"/>
  <c r="R153"/>
  <c r="P153"/>
  <c r="BI150"/>
  <c r="BH150"/>
  <c r="BG150"/>
  <c r="BE150"/>
  <c r="T150"/>
  <c r="R150"/>
  <c r="P150"/>
  <c r="BI148"/>
  <c r="BH148"/>
  <c r="BG148"/>
  <c r="BE148"/>
  <c r="T148"/>
  <c r="R148"/>
  <c r="P148"/>
  <c r="J142"/>
  <c r="F141"/>
  <c r="F139"/>
  <c r="E137"/>
  <c r="BI124"/>
  <c r="BH124"/>
  <c r="BG124"/>
  <c r="BE124"/>
  <c r="BI123"/>
  <c r="BH123"/>
  <c r="BG123"/>
  <c r="BF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J92"/>
  <c r="F91"/>
  <c r="F89"/>
  <c r="E87"/>
  <c r="J21"/>
  <c r="E21"/>
  <c r="J141" s="1"/>
  <c r="J20"/>
  <c r="J18"/>
  <c r="E18"/>
  <c r="F142"/>
  <c r="J17"/>
  <c r="J12"/>
  <c r="J139" s="1"/>
  <c r="E7"/>
  <c r="E135" s="1"/>
  <c r="L90" i="1"/>
  <c r="AM90"/>
  <c r="AM89"/>
  <c r="L89"/>
  <c r="AM87"/>
  <c r="L87"/>
  <c r="L85"/>
  <c r="L84"/>
  <c r="J304" i="2"/>
  <c r="J302"/>
  <c r="BK300"/>
  <c r="BK286"/>
  <c r="BK283"/>
  <c r="J277"/>
  <c r="J271"/>
  <c r="BK189"/>
  <c r="BK185"/>
  <c r="J185"/>
  <c r="BK182"/>
  <c r="J180"/>
  <c r="BK175"/>
  <c r="J173"/>
  <c r="BK155"/>
  <c r="J279"/>
  <c r="J260"/>
  <c r="BK258"/>
  <c r="BK237"/>
  <c r="BK233"/>
  <c r="J211"/>
  <c r="J210"/>
  <c r="BK207"/>
  <c r="BK206"/>
  <c r="J197"/>
  <c r="J196"/>
  <c r="J193"/>
  <c r="J191"/>
  <c r="BK190"/>
  <c r="BK165"/>
  <c r="J148"/>
  <c r="BK279"/>
  <c r="BK271"/>
  <c r="BK249"/>
  <c r="BK244"/>
  <c r="BK240"/>
  <c r="BK211"/>
  <c r="J205"/>
  <c r="J200"/>
  <c r="J190"/>
  <c r="J170"/>
  <c r="J153"/>
  <c r="BK304"/>
  <c r="BK302"/>
  <c r="BK298"/>
  <c r="J289"/>
  <c r="J267"/>
  <c r="J263"/>
  <c r="BK252"/>
  <c r="J237"/>
  <c r="J236"/>
  <c r="BK203"/>
  <c r="BK198"/>
  <c r="BK163"/>
  <c r="BK161"/>
  <c r="J155"/>
  <c r="J300"/>
  <c r="BK282"/>
  <c r="BK281"/>
  <c r="J256"/>
  <c r="J254"/>
  <c r="J251"/>
  <c r="BK242"/>
  <c r="BK241"/>
  <c r="J229"/>
  <c r="BK214"/>
  <c r="J208"/>
  <c r="J199"/>
  <c r="J159"/>
  <c r="J150"/>
  <c r="BK267"/>
  <c r="J258"/>
  <c r="J244"/>
  <c r="J242"/>
  <c r="J241"/>
  <c r="BK238"/>
  <c r="BK234"/>
  <c r="BK227"/>
  <c r="J225"/>
  <c r="J222"/>
  <c r="BK221"/>
  <c r="J207"/>
  <c r="J203"/>
  <c r="J201"/>
  <c r="BK153"/>
  <c r="AS94" i="1"/>
  <c r="J298" i="2"/>
  <c r="J286"/>
  <c r="J281"/>
  <c r="BK263"/>
  <c r="BK260"/>
  <c r="J257"/>
  <c r="BK256"/>
  <c r="J249"/>
  <c r="BK239"/>
  <c r="J238"/>
  <c r="J235"/>
  <c r="J209"/>
  <c r="BK191"/>
  <c r="J175"/>
  <c r="J293"/>
  <c r="J288"/>
  <c r="J285"/>
  <c r="BK254"/>
  <c r="J234"/>
  <c r="J198"/>
  <c r="BK197"/>
  <c r="BK173"/>
  <c r="J163"/>
  <c r="BK293"/>
  <c r="BK289"/>
  <c r="BK288"/>
  <c r="BK285"/>
  <c r="J283"/>
  <c r="J282"/>
  <c r="J252"/>
  <c r="BK251"/>
  <c r="J240"/>
  <c r="J239"/>
  <c r="BK231"/>
  <c r="BK229"/>
  <c r="J227"/>
  <c r="BK225"/>
  <c r="BK222"/>
  <c r="J221"/>
  <c r="BK218"/>
  <c r="J213"/>
  <c r="BK210"/>
  <c r="BK209"/>
  <c r="BK208"/>
  <c r="J161"/>
  <c r="BK148"/>
  <c r="BK257"/>
  <c r="BK236"/>
  <c r="BK201"/>
  <c r="BK200"/>
  <c r="BK199"/>
  <c r="BK196"/>
  <c r="BK193"/>
  <c r="J189"/>
  <c r="J182"/>
  <c r="BK177"/>
  <c r="BK277"/>
  <c r="J218"/>
  <c r="J216"/>
  <c r="BK179"/>
  <c r="BK170"/>
  <c r="BK159"/>
  <c r="BK150"/>
  <c r="BK235"/>
  <c r="J233"/>
  <c r="J231"/>
  <c r="BK216"/>
  <c r="J214"/>
  <c r="BK213"/>
  <c r="J206"/>
  <c r="BK205"/>
  <c r="BK180"/>
  <c r="J179"/>
  <c r="J177"/>
  <c r="J165"/>
  <c r="T192" l="1"/>
  <c r="BK204"/>
  <c r="J204"/>
  <c r="J102"/>
  <c r="P188"/>
  <c r="R204"/>
  <c r="BK243"/>
  <c r="J243"/>
  <c r="J106" s="1"/>
  <c r="P147"/>
  <c r="P192"/>
  <c r="R220"/>
  <c r="BK253"/>
  <c r="J253"/>
  <c r="J107" s="1"/>
  <c r="BK276"/>
  <c r="J276" s="1"/>
  <c r="J111" s="1"/>
  <c r="BK188"/>
  <c r="J188"/>
  <c r="J100" s="1"/>
  <c r="P204"/>
  <c r="T243"/>
  <c r="R262"/>
  <c r="P284"/>
  <c r="R188"/>
  <c r="P220"/>
  <c r="T253"/>
  <c r="R276"/>
  <c r="R287"/>
  <c r="BK192"/>
  <c r="J192"/>
  <c r="J101" s="1"/>
  <c r="T220"/>
  <c r="R253"/>
  <c r="P276"/>
  <c r="R284"/>
  <c r="P297"/>
  <c r="R147"/>
  <c r="T204"/>
  <c r="P243"/>
  <c r="P262"/>
  <c r="BK284"/>
  <c r="J284"/>
  <c r="J112" s="1"/>
  <c r="T284"/>
  <c r="R297"/>
  <c r="BK147"/>
  <c r="J147" s="1"/>
  <c r="J98" s="1"/>
  <c r="T188"/>
  <c r="BK220"/>
  <c r="P253"/>
  <c r="T262"/>
  <c r="T276"/>
  <c r="P287"/>
  <c r="BK297"/>
  <c r="J297"/>
  <c r="J114"/>
  <c r="P301"/>
  <c r="T147"/>
  <c r="T146"/>
  <c r="R192"/>
  <c r="R243"/>
  <c r="BK262"/>
  <c r="J262"/>
  <c r="J109"/>
  <c r="BK287"/>
  <c r="J287" s="1"/>
  <c r="J113" s="1"/>
  <c r="T287"/>
  <c r="T297"/>
  <c r="BK301"/>
  <c r="J301"/>
  <c r="J115"/>
  <c r="R301"/>
  <c r="T301"/>
  <c r="BF200"/>
  <c r="BF207"/>
  <c r="BF210"/>
  <c r="BF161"/>
  <c r="BF182"/>
  <c r="BF189"/>
  <c r="BF196"/>
  <c r="BF211"/>
  <c r="BF233"/>
  <c r="BF236"/>
  <c r="BF241"/>
  <c r="BF252"/>
  <c r="BF283"/>
  <c r="BF286"/>
  <c r="BF293"/>
  <c r="BF148"/>
  <c r="BF155"/>
  <c r="BF173"/>
  <c r="BF180"/>
  <c r="BF190"/>
  <c r="BF197"/>
  <c r="BF203"/>
  <c r="BF214"/>
  <c r="BF231"/>
  <c r="BF237"/>
  <c r="BF239"/>
  <c r="BF249"/>
  <c r="BF258"/>
  <c r="BF281"/>
  <c r="J89"/>
  <c r="BF191"/>
  <c r="BF254"/>
  <c r="BF257"/>
  <c r="BF298"/>
  <c r="BF302"/>
  <c r="E85"/>
  <c r="BF150"/>
  <c r="BF163"/>
  <c r="BF208"/>
  <c r="BF242"/>
  <c r="BF260"/>
  <c r="BF267"/>
  <c r="BF304"/>
  <c r="BK184"/>
  <c r="J184" s="1"/>
  <c r="J99" s="1"/>
  <c r="BK259"/>
  <c r="J259" s="1"/>
  <c r="J108" s="1"/>
  <c r="F92"/>
  <c r="BF170"/>
  <c r="BF201"/>
  <c r="BF205"/>
  <c r="BF222"/>
  <c r="BF240"/>
  <c r="BF289"/>
  <c r="BF177"/>
  <c r="BF179"/>
  <c r="BF185"/>
  <c r="BF193"/>
  <c r="BF199"/>
  <c r="BF213"/>
  <c r="BF229"/>
  <c r="BF251"/>
  <c r="BF279"/>
  <c r="J91"/>
  <c r="BF153"/>
  <c r="BF165"/>
  <c r="BF209"/>
  <c r="BF218"/>
  <c r="BF234"/>
  <c r="BF277"/>
  <c r="BF206"/>
  <c r="BF225"/>
  <c r="BF244"/>
  <c r="BF271"/>
  <c r="BF282"/>
  <c r="BF159"/>
  <c r="BF216"/>
  <c r="BF221"/>
  <c r="BF256"/>
  <c r="BF285"/>
  <c r="BF288"/>
  <c r="BF175"/>
  <c r="BF198"/>
  <c r="BF227"/>
  <c r="BF235"/>
  <c r="BF238"/>
  <c r="BF300"/>
  <c r="BF263"/>
  <c r="BK217"/>
  <c r="J217" s="1"/>
  <c r="J103" s="1"/>
  <c r="F38"/>
  <c r="BC95" i="1" s="1"/>
  <c r="BC94" s="1"/>
  <c r="W32" s="1"/>
  <c r="F35" i="2"/>
  <c r="AZ95" i="1" s="1"/>
  <c r="AZ94" s="1"/>
  <c r="W29" s="1"/>
  <c r="F39" i="2"/>
  <c r="BD95" i="1" s="1"/>
  <c r="BD94" s="1"/>
  <c r="W33" s="1"/>
  <c r="F37" i="2"/>
  <c r="BB95" i="1" s="1"/>
  <c r="BB94" s="1"/>
  <c r="AX94" s="1"/>
  <c r="J35" i="2"/>
  <c r="AV95" i="1" s="1"/>
  <c r="BK219" i="2" l="1"/>
  <c r="J219" s="1"/>
  <c r="J104" s="1"/>
  <c r="T275"/>
  <c r="P219"/>
  <c r="R146"/>
  <c r="P275"/>
  <c r="R275"/>
  <c r="P146"/>
  <c r="P145" s="1"/>
  <c r="AU95" i="1" s="1"/>
  <c r="AU94" s="1"/>
  <c r="T219" i="2"/>
  <c r="T145"/>
  <c r="R219"/>
  <c r="BK146"/>
  <c r="BK145" s="1"/>
  <c r="J145" s="1"/>
  <c r="J96" s="1"/>
  <c r="J30" s="1"/>
  <c r="J124" s="1"/>
  <c r="BF124" s="1"/>
  <c r="J36" s="1"/>
  <c r="AW95" i="1" s="1"/>
  <c r="AT95" s="1"/>
  <c r="BK275" i="2"/>
  <c r="J275"/>
  <c r="J110"/>
  <c r="J220"/>
  <c r="J105" s="1"/>
  <c r="AY94" i="1"/>
  <c r="AV94"/>
  <c r="AK29"/>
  <c r="W31"/>
  <c r="R145" i="2" l="1"/>
  <c r="J146"/>
  <c r="J97" s="1"/>
  <c r="J118"/>
  <c r="J31" s="1"/>
  <c r="J32" s="1"/>
  <c r="AG95" i="1" s="1"/>
  <c r="AN95" s="1"/>
  <c r="F36" i="2"/>
  <c r="BA95" i="1" s="1"/>
  <c r="BA94" s="1"/>
  <c r="AW94" s="1"/>
  <c r="AK30" s="1"/>
  <c r="J41" i="2" l="1"/>
  <c r="J126"/>
  <c r="AG94" i="1"/>
  <c r="AK26"/>
  <c r="AK35" s="1"/>
  <c r="W30"/>
  <c r="AT94"/>
  <c r="AN94" l="1"/>
</calcChain>
</file>

<file path=xl/sharedStrings.xml><?xml version="1.0" encoding="utf-8"?>
<sst xmlns="http://schemas.openxmlformats.org/spreadsheetml/2006/main" count="2321" uniqueCount="552">
  <si>
    <t>Export Komplet</t>
  </si>
  <si>
    <t/>
  </si>
  <si>
    <t>2.0</t>
  </si>
  <si>
    <t>False</t>
  </si>
  <si>
    <t>{67783c02-a3d5-421e-85d8-c5bfb2f5672b}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</si>
  <si>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</si>
  <si>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</si>
  <si>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</si>
  <si>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</si>
  <si>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</si>
  <si>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</si>
  <si>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</si>
  <si>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</si>
  <si>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BSK20-30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</si>
  <si>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</si>
  <si>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</si>
  <si>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Gymnázium Einsteinova - obnova plynofikácie</t>
  </si>
  <si>
    <t>JKSO:</t>
  </si>
  <si>
    <t>KS:</t>
  </si>
  <si>
    <t>Miesto:</t>
  </si>
  <si>
    <t xml:space="preserve"> </t>
  </si>
  <si>
    <t>Dátum:</t>
  </si>
  <si>
    <t>3. 8. 2020</t>
  </si>
  <si>
    <t>Objednávateľ:</t>
  </si>
  <si>
    <t>IČO:</t>
  </si>
  <si>
    <t>Bratislavský samosprávny kraj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</si>
  <si>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</si>
  <si>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</si>
  <si>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</si>
  <si>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</si>
  <si>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</si>
  <si>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</si>
  <si>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</si>
  <si>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</si>
  <si>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</si>
  <si>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</si>
  <si>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</si>
  <si>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</si>
  <si>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</si>
  <si>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</si>
  <si>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</si>
  <si>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</si>
  <si>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</si>
  <si>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</si>
  <si>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</si>
  <si>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</si>
  <si>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</si>
  <si>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</si>
  <si>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</si>
  <si>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</si>
  <si>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</si>
  <si>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</si>
  <si>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</si>
  <si>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</si>
  <si>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</si>
  <si>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</si>
  <si>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</si>
  <si>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</si>
  <si>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</si>
  <si>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</si>
  <si>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</si>
  <si>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</si>
  <si>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</si>
  <si>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</si>
  <si>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</si>
  <si>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</si>
  <si>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</si>
  <si>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</si>
  <si>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</si>
  <si>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</si>
  <si>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</si>
  <si>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</si>
  <si>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</si>
  <si>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</si>
  <si>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</si>
  <si>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</si>
  <si>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</si>
  <si>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</si>
  <si>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</si>
  <si>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Obnova areálového plynovodu a vnútornej plynofikácie</t>
  </si>
  <si>
    <t>STA</t>
  </si>
  <si>
    <t>1</t>
  </si>
  <si>
    <t>{8de176c6-a046-4577-9a28-9c17492f91b0}</t>
  </si>
  <si>
    <t>vykop</t>
  </si>
  <si>
    <t>47,15</t>
  </si>
  <si>
    <t>2</t>
  </si>
  <si>
    <t>lozko</t>
  </si>
  <si>
    <t>6,15</t>
  </si>
  <si>
    <t>KRYCÍ LIST ROZPOČTU</t>
  </si>
  <si>
    <t>obsyp</t>
  </si>
  <si>
    <t>10,25</t>
  </si>
  <si>
    <t>zasypzeminou</t>
  </si>
  <si>
    <t>30,75</t>
  </si>
  <si>
    <t>odvoz</t>
  </si>
  <si>
    <t>16,4</t>
  </si>
  <si>
    <t>potrplyn</t>
  </si>
  <si>
    <t>39,5</t>
  </si>
  <si>
    <t>Objekt:</t>
  </si>
  <si>
    <t>SDKskrinka</t>
  </si>
  <si>
    <t>1,91</t>
  </si>
  <si>
    <t>01 - Obnova areálového plynovodu a vnútornej plynofikácie</t>
  </si>
  <si>
    <t>pripojpotr</t>
  </si>
  <si>
    <t>84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</si>
  <si>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</si>
  <si>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</si>
  <si>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</si>
  <si>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</si>
  <si>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</si>
  <si>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</si>
  <si>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</si>
  <si>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</si>
  <si>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</si>
  <si>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</si>
  <si>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</si>
  <si>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</si>
  <si>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</si>
  <si>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</si>
  <si>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</si>
  <si>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723 - Zdravotechnika - vnútorný plynovod</t>
  </si>
  <si>
    <t xml:space="preserve">    763 - Konštrukcie - drevostavby</t>
  </si>
  <si>
    <t xml:space="preserve">    767 - Konštrukcie doplnkové kovové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</si>
  <si>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</si>
  <si>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</si>
  <si>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</si>
  <si>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</si>
  <si>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</si>
  <si>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23-M - Montáže potrubia</t>
  </si>
  <si>
    <t>HZS - Hodinové zúčtovacie sadzby</t>
  </si>
  <si>
    <t>VRN - Vedľajšie rozpočtové náklady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</si>
  <si>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</si>
  <si>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</si>
  <si>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</si>
  <si>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</si>
  <si>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</si>
  <si>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</si>
  <si>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</si>
  <si>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</si>
  <si>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</si>
  <si>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</si>
  <si>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</si>
  <si>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</si>
  <si>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</si>
  <si>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</si>
  <si>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</si>
  <si>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</si>
  <si>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</si>
  <si>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</si>
  <si>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</si>
  <si>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</si>
  <si>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</si>
  <si>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</si>
  <si>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</si>
  <si>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</si>
  <si>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</si>
  <si>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</si>
  <si>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</si>
  <si>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130001101.S</t>
  </si>
  <si>
    <t>Príplatok k cenám za sťaženie výkopu v blízkosti podzemného vedenia alebo výbušbnín - pre všetky triedy</t>
  </si>
  <si>
    <t>m3</t>
  </si>
  <si>
    <t>4</t>
  </si>
  <si>
    <t>-441602499</t>
  </si>
  <si>
    <t>VV</t>
  </si>
  <si>
    <t>1,5+1,5+2              "pri skrini+budove+šachte</t>
  </si>
  <si>
    <t>132201101.S</t>
  </si>
  <si>
    <t>Výkop ryhy do šírky 600 mm v horn.3 do 100 m3</t>
  </si>
  <si>
    <t>1669964066</t>
  </si>
  <si>
    <t>0,5*1,15*(82)</t>
  </si>
  <si>
    <t>Súčet</t>
  </si>
  <si>
    <t>3</t>
  </si>
  <si>
    <t>132201109.S</t>
  </si>
  <si>
    <t>Príplatok k cene za lepivosť pri hĺbení rýh šírky do 600 mm zapažených i nezapažených s urovnaním dna v hornine 3</t>
  </si>
  <si>
    <t>-267939695</t>
  </si>
  <si>
    <t>vykop*0,5</t>
  </si>
  <si>
    <t>162501102.S</t>
  </si>
  <si>
    <t>Vodorovné premiestnenie výkopku po spevnenej ceste z horniny tr.1-4, do 100 m3 na vzdialenosť do 3000 m</t>
  </si>
  <si>
    <t>581699211</t>
  </si>
  <si>
    <t>-zasypzeminou</t>
  </si>
  <si>
    <t>5</t>
  </si>
  <si>
    <t>162501105.S</t>
  </si>
  <si>
    <t>Vodorovné premiestnenie výkopku po spevnenej ceste z horniny tr.1-4, do 100 m3, príplatok k cene za každých ďalšich a začatých 1000 m</t>
  </si>
  <si>
    <t>-417964537</t>
  </si>
  <si>
    <t>odvoz*22</t>
  </si>
  <si>
    <t>6</t>
  </si>
  <si>
    <t>171201201.S</t>
  </si>
  <si>
    <t>Uloženie sypaniny na skládky do 100 m3</t>
  </si>
  <si>
    <t>-769502377</t>
  </si>
  <si>
    <t>7</t>
  </si>
  <si>
    <t>171209002.S</t>
  </si>
  <si>
    <t>Poplatok za skladovanie - zemina a kamenivo (17 05) ostatné</t>
  </si>
  <si>
    <t>t</t>
  </si>
  <si>
    <t>-1978425630</t>
  </si>
  <si>
    <t>odvoz*1,8</t>
  </si>
  <si>
    <t>8</t>
  </si>
  <si>
    <t>174101001.S</t>
  </si>
  <si>
    <t>Zásyp sypaninou so zhutnením jám, šachiet, rýh, zárezov alebo okolo objektov do 100 m3</t>
  </si>
  <si>
    <t>1181040040</t>
  </si>
  <si>
    <t>-lozko</t>
  </si>
  <si>
    <t>-obsyp</t>
  </si>
  <si>
    <t>9</t>
  </si>
  <si>
    <t>175101101.S</t>
  </si>
  <si>
    <t>Obsyp potrubia sypaninou z vhodných hornín 1 až 4 bez prehodenia sypaniny</t>
  </si>
  <si>
    <t>1204889439</t>
  </si>
  <si>
    <t>0,5*0,25*82</t>
  </si>
  <si>
    <t>10</t>
  </si>
  <si>
    <t>M</t>
  </si>
  <si>
    <t>583310000600.S</t>
  </si>
  <si>
    <t>Kamenivo ťažené drobné frakcia 0-4 mm</t>
  </si>
  <si>
    <t>1516344459</t>
  </si>
  <si>
    <t>obsyp*1,8</t>
  </si>
  <si>
    <t>11</t>
  </si>
  <si>
    <t>180403111.S</t>
  </si>
  <si>
    <t>Založenie trávnika parterového výsevom v rovine do 1:5</t>
  </si>
  <si>
    <t>m2</t>
  </si>
  <si>
    <t>-681757821</t>
  </si>
  <si>
    <t>12</t>
  </si>
  <si>
    <t>005720001300.S</t>
  </si>
  <si>
    <t>Osivá tráv - trávové semeno</t>
  </si>
  <si>
    <t>kg</t>
  </si>
  <si>
    <t>684114486</t>
  </si>
  <si>
    <t>84*0,0309 'Přepočítané koeficientom množstva</t>
  </si>
  <si>
    <t>13</t>
  </si>
  <si>
    <t>183403153.S</t>
  </si>
  <si>
    <t>Obrobenie pôdy hrabaním v rovine alebo na svahu do 1:5</t>
  </si>
  <si>
    <t>-1352357144</t>
  </si>
  <si>
    <t>14</t>
  </si>
  <si>
    <t>183403161.S</t>
  </si>
  <si>
    <t>Obrobenie pôdy valcovaním v rovine alebo na svahu do 1:5</t>
  </si>
  <si>
    <t>-2006207469</t>
  </si>
  <si>
    <t>84*2 'Přepočítané koeficientom množstva</t>
  </si>
  <si>
    <t>15</t>
  </si>
  <si>
    <t>185803111.S</t>
  </si>
  <si>
    <t>Ošetrenie trávnika v rovine alebo na svahu do 1:5</t>
  </si>
  <si>
    <t>1292220729</t>
  </si>
  <si>
    <t>pripojpotr*2</t>
  </si>
  <si>
    <t>Vodorovné konštrukcie</t>
  </si>
  <si>
    <t>16</t>
  </si>
  <si>
    <t>451573111</t>
  </si>
  <si>
    <t>Lôžko pod potrubie, stoky a drobné objekty, v otvorenom výkope z piesku a štrkopiesku do 63 mm</t>
  </si>
  <si>
    <t>1315291921</t>
  </si>
  <si>
    <t>82*0,5*0,15</t>
  </si>
  <si>
    <t>Úpravy povrchov, podlahy, osadenie</t>
  </si>
  <si>
    <t>17</t>
  </si>
  <si>
    <t>610991111.S</t>
  </si>
  <si>
    <t>Zakrývanie výplní vnútorných okenných otvorov, predmetov a konštrukcií</t>
  </si>
  <si>
    <t>-1122579032</t>
  </si>
  <si>
    <t>18</t>
  </si>
  <si>
    <t>611401111.S</t>
  </si>
  <si>
    <t>Omietka jednotlivých malých plôch na stropoch akoukoľvek maltou s plochou jednotlivo do 0, 09 m2</t>
  </si>
  <si>
    <t>ks</t>
  </si>
  <si>
    <t>-1872204821</t>
  </si>
  <si>
    <t>19</t>
  </si>
  <si>
    <t>612401191.S</t>
  </si>
  <si>
    <t>Omietka jednotlivých malých plôch vnútorných stien akoukoľvek maltou do 0, 09 m2</t>
  </si>
  <si>
    <t>170596533</t>
  </si>
  <si>
    <t>Rúrové vedenie</t>
  </si>
  <si>
    <t>871228092</t>
  </si>
  <si>
    <t>Montáž plynového RC potrubia PE 100 RC SDR11 zváraných natupo D 63x5,8 mm</t>
  </si>
  <si>
    <t>m</t>
  </si>
  <si>
    <t>309603392</t>
  </si>
  <si>
    <t>82+2</t>
  </si>
  <si>
    <t>21</t>
  </si>
  <si>
    <t>286130027400</t>
  </si>
  <si>
    <t>Rúra dvojvrstvová SafeTech RC na plyn SDR11, 63x5,8x100 m, materiál: PE 100 RC, WAVIN</t>
  </si>
  <si>
    <t>-917739015</t>
  </si>
  <si>
    <t>22</t>
  </si>
  <si>
    <t>877228008</t>
  </si>
  <si>
    <t>Montáž tvarovky plynového potrubia z PE 100 zváranej natupo D 63 mm</t>
  </si>
  <si>
    <t>920164792</t>
  </si>
  <si>
    <t>23</t>
  </si>
  <si>
    <t>286530020400</t>
  </si>
  <si>
    <t>Koleno 90° na tupo PE 100, na vodu, plyn a kanalizáciu, SDR 11 L D 63 mm, WAVIN</t>
  </si>
  <si>
    <t>841241674</t>
  </si>
  <si>
    <t>24</t>
  </si>
  <si>
    <t>1339140839</t>
  </si>
  <si>
    <t>25</t>
  </si>
  <si>
    <t>286220028000</t>
  </si>
  <si>
    <t>Prechodka USTN PE/oceľ s vnútorným závitom PE 100 SDR 11 D 63/2", FRIALEN</t>
  </si>
  <si>
    <t>1458990547</t>
  </si>
  <si>
    <t>26</t>
  </si>
  <si>
    <t>899721121</t>
  </si>
  <si>
    <t>Signalizačný vodič na potrubí PVC DN do 150 mm</t>
  </si>
  <si>
    <t>51063015</t>
  </si>
  <si>
    <t>82</t>
  </si>
  <si>
    <t>27</t>
  </si>
  <si>
    <t>899721133</t>
  </si>
  <si>
    <t>Označenie plynovodného potrubia žltou výstražnou fóliou</t>
  </si>
  <si>
    <t>-1721026049</t>
  </si>
  <si>
    <t>Ostatné konštrukcie a práce-búranie</t>
  </si>
  <si>
    <t>28</t>
  </si>
  <si>
    <t>90104699</t>
  </si>
  <si>
    <t>Utesnenie prestupu plynového potrubia v stene objektu</t>
  </si>
  <si>
    <t>kus</t>
  </si>
  <si>
    <t>1330553762</t>
  </si>
  <si>
    <t>29</t>
  </si>
  <si>
    <t>941955002.S</t>
  </si>
  <si>
    <t>Lešenie ľahké pracovné pomocné s výškou lešeňovej podlahy nad 1,20 do 1,90 m</t>
  </si>
  <si>
    <t>1402783646</t>
  </si>
  <si>
    <t>30</t>
  </si>
  <si>
    <t>952901111.S</t>
  </si>
  <si>
    <t>Vyčistenie budov pri výške podlaží do 4 m</t>
  </si>
  <si>
    <t>844120182</t>
  </si>
  <si>
    <t>31</t>
  </si>
  <si>
    <t>971036010.S</t>
  </si>
  <si>
    <t>Jadrové vrty diamantovými korunkami do D 110 mm do stien - murivo tehlové -0,00015t</t>
  </si>
  <si>
    <t>cm</t>
  </si>
  <si>
    <t>1128014509</t>
  </si>
  <si>
    <t>32</t>
  </si>
  <si>
    <t>971046011.S</t>
  </si>
  <si>
    <t>Jadrové vrty diamantovými korunkami do D 120 mm do stien - betónových, obkladov -0,00025t</t>
  </si>
  <si>
    <t>-2020245219</t>
  </si>
  <si>
    <t>33</t>
  </si>
  <si>
    <t>979081111.S</t>
  </si>
  <si>
    <t>Odvoz sutiny a vybúraných hmôt na skládku do 1 km</t>
  </si>
  <si>
    <t>-379826363</t>
  </si>
  <si>
    <t>34</t>
  </si>
  <si>
    <t>979081121.S</t>
  </si>
  <si>
    <t>Odvoz sutiny a vybúraných hmôt na skládku za každý ďalší 1 km</t>
  </si>
  <si>
    <t>1044741899</t>
  </si>
  <si>
    <t>0,174*19 'Přepočítané koeficientom množstva</t>
  </si>
  <si>
    <t>35</t>
  </si>
  <si>
    <t>979082111.S</t>
  </si>
  <si>
    <t>Vnútrostavenisková doprava sutiny a vybúraných hmôt do 10 m</t>
  </si>
  <si>
    <t>-144741128</t>
  </si>
  <si>
    <t>36</t>
  </si>
  <si>
    <t>979082121.S</t>
  </si>
  <si>
    <t>Vnútrostavenisková doprava sutiny a vybúraných hmôt za každých ďalších 5 m</t>
  </si>
  <si>
    <t>-1381741360</t>
  </si>
  <si>
    <t>0,174*8 'Přepočítané koeficientom množstva</t>
  </si>
  <si>
    <t>37</t>
  </si>
  <si>
    <t>979089612.S</t>
  </si>
  <si>
    <t>Poplatok za skladovanie - iné odpady zo stavieb a demolácií (17 09), ostatné</t>
  </si>
  <si>
    <t>1435648458</t>
  </si>
  <si>
    <t>99</t>
  </si>
  <si>
    <t>Presun hmôt HSV</t>
  </si>
  <si>
    <t>38</t>
  </si>
  <si>
    <t>998276101</t>
  </si>
  <si>
    <t>Presun hmôt pre rúrové vedenie hĺbené z rúr z plast., hmôt alebo sklolamin. v otvorenom výkope</t>
  </si>
  <si>
    <t>1627168314</t>
  </si>
  <si>
    <t>PSV</t>
  </si>
  <si>
    <t>Práce a dodávky PSV</t>
  </si>
  <si>
    <t>723</t>
  </si>
  <si>
    <t>Zdravotechnika - vnútorný plynovod</t>
  </si>
  <si>
    <t>39</t>
  </si>
  <si>
    <t>723120805.S</t>
  </si>
  <si>
    <t>Demontáž potrubia zvarovaného z oceľových rúrok závitových nad 25 do DN 50,  -0,00342t</t>
  </si>
  <si>
    <t>-1551440979</t>
  </si>
  <si>
    <t>40</t>
  </si>
  <si>
    <t>723150312.S</t>
  </si>
  <si>
    <t>Potrubie z oceľových rúrok hladkých čiernych spájaných zvarov. akosť 11 353.0 D 57/2, 9</t>
  </si>
  <si>
    <t>-1915012381</t>
  </si>
  <si>
    <t>34+3+2,5</t>
  </si>
  <si>
    <t>41</t>
  </si>
  <si>
    <t>723150369.S</t>
  </si>
  <si>
    <t>Potrubie z oceľových rúrok hladkých čiernych, chránička D 89/3,6</t>
  </si>
  <si>
    <t>2010954774</t>
  </si>
  <si>
    <t>4*0,25             "v murive</t>
  </si>
  <si>
    <t>42</t>
  </si>
  <si>
    <t>723150371.S</t>
  </si>
  <si>
    <t>Potrubie z oceľových rúrok hladkých čiernych, chránička D 108/4</t>
  </si>
  <si>
    <t>1747165640</t>
  </si>
  <si>
    <t>2+2*1       "pri križovaní s kanalizáciou+vsup budova, skrina</t>
  </si>
  <si>
    <t>43</t>
  </si>
  <si>
    <t>723190901.S</t>
  </si>
  <si>
    <t>Oprava plynovodného potrubia uzatvorenie alebo otvorenie plynovodného potrubia pri opravách</t>
  </si>
  <si>
    <t>734578175</t>
  </si>
  <si>
    <t>2+2</t>
  </si>
  <si>
    <t>44</t>
  </si>
  <si>
    <t>723190917.S</t>
  </si>
  <si>
    <t>Oprava plynovodného potrubia navarenie odbočky na potrubie DN 50</t>
  </si>
  <si>
    <t>1089010882</t>
  </si>
  <si>
    <t>45</t>
  </si>
  <si>
    <t>723221033.S</t>
  </si>
  <si>
    <t>Montáž manometra radiálneho pre plyn priemer 63 mm</t>
  </si>
  <si>
    <t>843184187</t>
  </si>
  <si>
    <t>46</t>
  </si>
  <si>
    <t>388430004900.S</t>
  </si>
  <si>
    <t>Manometer radiálny pre plyn, 1/4", d 63 mm, 0100 mbar/mm H2O</t>
  </si>
  <si>
    <t>377988454</t>
  </si>
  <si>
    <t>47</t>
  </si>
  <si>
    <t>723231009.S</t>
  </si>
  <si>
    <t>Montáž guľového uzáveru plynu priameho G 3/4</t>
  </si>
  <si>
    <t>-870109925</t>
  </si>
  <si>
    <t>48</t>
  </si>
  <si>
    <t>551340004800.S</t>
  </si>
  <si>
    <t>Guľový uzáver na plyn 3/4", plnoprietokový s obojstranne predĺženým závitom, niklovaná mosadz</t>
  </si>
  <si>
    <t>-892406360</t>
  </si>
  <si>
    <t>49</t>
  </si>
  <si>
    <t>723231021.S</t>
  </si>
  <si>
    <t>Montáž guľového uzáveru plynu priameho G 2</t>
  </si>
  <si>
    <t>-1568141997</t>
  </si>
  <si>
    <t>50</t>
  </si>
  <si>
    <t>551340005200.S</t>
  </si>
  <si>
    <t>Guľový uzáver na plyn 2", plnoprietokový s obojstranne predĺženým závitom, niklovaná mosadz</t>
  </si>
  <si>
    <t>1438001356</t>
  </si>
  <si>
    <t>51</t>
  </si>
  <si>
    <t>723290821.S</t>
  </si>
  <si>
    <t>Vnútrostaveniskové premiestnenie vybúraných hmôt vnútorný plynovod vodorovne do 100 m z budov vys. do 6 m</t>
  </si>
  <si>
    <t>386778830</t>
  </si>
  <si>
    <t>52</t>
  </si>
  <si>
    <t>7239001</t>
  </si>
  <si>
    <t>Montáž elektromagnetického ventilu (pre ovládanie prívodu  plynu z PB fľaše)</t>
  </si>
  <si>
    <t>1029606543</t>
  </si>
  <si>
    <t>53</t>
  </si>
  <si>
    <t>CO04C000 EMV</t>
  </si>
  <si>
    <t>Elektromagnetický ventil závitový pre plyny vrátane propan-butánu- 1"; PN 6; NC; mosadz</t>
  </si>
  <si>
    <t>601532983</t>
  </si>
  <si>
    <t>54</t>
  </si>
  <si>
    <t>998723201.S</t>
  </si>
  <si>
    <t>Presun hmôt pre vnútorný plynovod v objektoch výšky do 6 m</t>
  </si>
  <si>
    <t>%</t>
  </si>
  <si>
    <t>1204502534</t>
  </si>
  <si>
    <t>763</t>
  </si>
  <si>
    <t>Konštrukcie - drevostavby</t>
  </si>
  <si>
    <t>55</t>
  </si>
  <si>
    <t>763111221</t>
  </si>
  <si>
    <t>Priečka SDK KNAUF W111 hr. 80 mm, jednoduchá kca CW 50, UW 50, dosky 1x GKF hr. 15 mm s TI 50 mm</t>
  </si>
  <si>
    <t>-743572140</t>
  </si>
  <si>
    <t>Skrinka pre pl. bombu</t>
  </si>
  <si>
    <t>1,1*(0,5+0,7+0,1)</t>
  </si>
  <si>
    <t>0,6*0,8</t>
  </si>
  <si>
    <t>56</t>
  </si>
  <si>
    <t>763119111</t>
  </si>
  <si>
    <t>SDK priečka s izoláciou ochrana hran (rohov) voľne stojacich priečok úhelníkum Pz 31x31 mm</t>
  </si>
  <si>
    <t>1737651699</t>
  </si>
  <si>
    <t>1,2+0,8+0,7</t>
  </si>
  <si>
    <t>57</t>
  </si>
  <si>
    <t>763161-RD</t>
  </si>
  <si>
    <t>Montáž+dodávka - atyp. revízne dvierka 600x1000mm do SDK konštrukcie steny hr.80mm, vrátane rámu/zárubne, samozatvárača a povrchových úprav, osadenie vo v=150mm od podlahy</t>
  </si>
  <si>
    <t>678303511</t>
  </si>
  <si>
    <t>58</t>
  </si>
  <si>
    <t>998763401</t>
  </si>
  <si>
    <t>Presun hmôt pre sádrokartónové konštrukcie v stavbách(objektoch )výšky do 7 m</t>
  </si>
  <si>
    <t>1737151873</t>
  </si>
  <si>
    <t>767</t>
  </si>
  <si>
    <t>Konštrukcie doplnkové kovové</t>
  </si>
  <si>
    <t>59</t>
  </si>
  <si>
    <t>767995101.S</t>
  </si>
  <si>
    <t>Montáž ostatných atypických kovových stavebných doplnkových konštrukcií do 5 kg</t>
  </si>
  <si>
    <t>2078035337</t>
  </si>
  <si>
    <t>25"závesy potrubia vrátane kotviacieho a montážneho materiálu</t>
  </si>
  <si>
    <t>60</t>
  </si>
  <si>
    <t>552810005800.S</t>
  </si>
  <si>
    <t>Záves stropný nadstaviteľný 2", D 76 mm</t>
  </si>
  <si>
    <t>913285757</t>
  </si>
  <si>
    <t>61</t>
  </si>
  <si>
    <t>552810004700.S</t>
  </si>
  <si>
    <t>Objímka dvojitá značky 2 06 2210 2" D 61 mm</t>
  </si>
  <si>
    <t>-1395706407</t>
  </si>
  <si>
    <t>62</t>
  </si>
  <si>
    <t>998767201.S</t>
  </si>
  <si>
    <t>Presun hmôt pre kovové stavebné doplnkové konštrukcie v objektoch výšky do 6 m</t>
  </si>
  <si>
    <t>1637311158</t>
  </si>
  <si>
    <t>783</t>
  </si>
  <si>
    <t>Nátery</t>
  </si>
  <si>
    <t>63</t>
  </si>
  <si>
    <t>783425350</t>
  </si>
  <si>
    <t>Nátery kov.potr.a armatúr syntet. potrubie do DN 100 mm dvojnás. 1x email a základný náter - 140µm</t>
  </si>
  <si>
    <t>-44820789</t>
  </si>
  <si>
    <t>784</t>
  </si>
  <si>
    <t>Maľby</t>
  </si>
  <si>
    <t>64</t>
  </si>
  <si>
    <t>784410100</t>
  </si>
  <si>
    <t>Penetrovanie jednonásobné jemnozrnných podkladov výšky do 3,80 m</t>
  </si>
  <si>
    <t>-37952972</t>
  </si>
  <si>
    <t>SDKskrinka*1,1</t>
  </si>
  <si>
    <t>5             "prestupy-opravy</t>
  </si>
  <si>
    <t>65</t>
  </si>
  <si>
    <t>784410500</t>
  </si>
  <si>
    <t>Prebrúsenie a oprášenie jemnozrnných povrchov výšky do 3,80 m</t>
  </si>
  <si>
    <t>1070933173</t>
  </si>
  <si>
    <t>66</t>
  </si>
  <si>
    <t>784452370.1</t>
  </si>
  <si>
    <t>Maľby z maliarskych zmesí, disperzné , oteruvzdorné ručne nanášané tónované dvojnásobné na jemnozrnný podklad výšky do 3,80 m</t>
  </si>
  <si>
    <t>-672157200</t>
  </si>
  <si>
    <t>Práce a dodávky M</t>
  </si>
  <si>
    <t>21-M</t>
  </si>
  <si>
    <t>Elektromontáže</t>
  </si>
  <si>
    <t>67</t>
  </si>
  <si>
    <t>21001001p</t>
  </si>
  <si>
    <t>Dodávka a montáž káblového prepojenia detektora plynu s ventilátormi a elektromagnetickým ventilom , uložené v lište, vrátane napojenia, ukončení a prepojení na jestvujúci rozvod</t>
  </si>
  <si>
    <t>-18376038</t>
  </si>
  <si>
    <t>68</t>
  </si>
  <si>
    <t>210010117.S</t>
  </si>
  <si>
    <t>Lišta elektroinštalačná oblá z PVC 35x10,5, uložená pevne</t>
  </si>
  <si>
    <t>1754135122</t>
  </si>
  <si>
    <t>69</t>
  </si>
  <si>
    <t>345750065700.S</t>
  </si>
  <si>
    <t>Lišta oblá z PVC, LO 35 šxv 34x10,5 mm, podlahová</t>
  </si>
  <si>
    <t>128</t>
  </si>
  <si>
    <t>954585724</t>
  </si>
  <si>
    <t>70</t>
  </si>
  <si>
    <t>3457500699</t>
  </si>
  <si>
    <t>Kryt odbočný oblý LO 35 8834 HB, pre elektroinštatalačné lišty</t>
  </si>
  <si>
    <t>-278801896</t>
  </si>
  <si>
    <t>71</t>
  </si>
  <si>
    <t>3457500689</t>
  </si>
  <si>
    <t>Kryt rohový oblý LO 35 8833 HB, pre elektroinštatalačné lišty</t>
  </si>
  <si>
    <t>1678210333</t>
  </si>
  <si>
    <t>22-M</t>
  </si>
  <si>
    <t>Montáže oznamovacích a zabezpečovacích zariadení</t>
  </si>
  <si>
    <t>72</t>
  </si>
  <si>
    <t>220711086</t>
  </si>
  <si>
    <t>Montáž a zapojenie CO-plyn detektoru</t>
  </si>
  <si>
    <t>1273167382</t>
  </si>
  <si>
    <t>73</t>
  </si>
  <si>
    <t>40483000059 H</t>
  </si>
  <si>
    <t>Detektor  s detekciou horľavých plynov (metán, propán, bután) a s detekciou oxidu uhoľnatého - CO s senzorom a sirénou  (ref. vz. HESTIA)</t>
  </si>
  <si>
    <t>349529324</t>
  </si>
  <si>
    <t>23-M</t>
  </si>
  <si>
    <t>Montáže potrubia</t>
  </si>
  <si>
    <t>74</t>
  </si>
  <si>
    <t>230170002</t>
  </si>
  <si>
    <t>Príprava pre skúšku tesnosti DN 50 - 80</t>
  </si>
  <si>
    <t>úsek</t>
  </si>
  <si>
    <t>1153706619</t>
  </si>
  <si>
    <t>75</t>
  </si>
  <si>
    <t>230170012</t>
  </si>
  <si>
    <t>Skúška tesnosti potrubia podľa STN 13 0020 DN 50 - 80</t>
  </si>
  <si>
    <t>-940893861</t>
  </si>
  <si>
    <t>76</t>
  </si>
  <si>
    <t>230230017</t>
  </si>
  <si>
    <t>Hlavná tlaková skúška vzduchom 0, 6 MPa - STN 38 6413 DN 80</t>
  </si>
  <si>
    <t>1652566394</t>
  </si>
  <si>
    <t>HZS</t>
  </si>
  <si>
    <t>Hodinové zúčtovacie sadzby</t>
  </si>
  <si>
    <t>77</t>
  </si>
  <si>
    <t>HZS000213.S</t>
  </si>
  <si>
    <t>Stavebno montážne práce náročné ucelené - odborné, tvorivé remeselné (Tr. 3) v rozsahu viac ako 4 a menej ako 8 hodín</t>
  </si>
  <si>
    <t>hod</t>
  </si>
  <si>
    <t>512</t>
  </si>
  <si>
    <t>640364418</t>
  </si>
  <si>
    <t xml:space="preserve">3            "pre Elektro, upresní sa podľa realizácie </t>
  </si>
  <si>
    <t>78</t>
  </si>
  <si>
    <t>HZS000214.S</t>
  </si>
  <si>
    <t>Stavebno montážne práce najnáročnejšie na odbornosť - prehliadky pracoviska a revízie (Tr. 4) v rozsahu viac ako 4 a menej ako 8 hodín</t>
  </si>
  <si>
    <t>-2041410682</t>
  </si>
  <si>
    <t>Vedľajšie rozpočtové náklady</t>
  </si>
  <si>
    <t>79</t>
  </si>
  <si>
    <t>0010-01</t>
  </si>
  <si>
    <t>Revízia plynového rozvodu</t>
  </si>
  <si>
    <t>kpl</t>
  </si>
  <si>
    <t>1024</t>
  </si>
  <si>
    <t>-2091431813</t>
  </si>
  <si>
    <t>80</t>
  </si>
  <si>
    <t>0010-02</t>
  </si>
  <si>
    <t>Realizačná projektová dokumentácia</t>
  </si>
  <si>
    <t>995121296</t>
  </si>
  <si>
    <t>ZOZNAM FIGÚR</t>
  </si>
  <si>
    <t>Výmera</t>
  </si>
  <si>
    <t xml:space="preserve"> 01</t>
  </si>
  <si>
    <t>Použitie figúry:</t>
  </si>
  <si>
    <t>Gymnázium A. Einsteina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</si>
</sst>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4" fontId="24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91" workbookViewId="0">
      <selection activeCell="E20" sqref="E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8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24" t="s">
        <v>13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20"/>
      <c r="BE5" s="221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26" t="s">
        <v>16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20"/>
      <c r="BE6" s="222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2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22"/>
      <c r="BS8" s="17" t="s">
        <v>6</v>
      </c>
    </row>
    <row r="9" spans="1:74" s="1" customFormat="1" ht="14.45" customHeight="1">
      <c r="B9" s="20"/>
      <c r="AR9" s="20"/>
      <c r="BE9" s="222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22"/>
      <c r="BS10" s="17" t="s">
        <v>6</v>
      </c>
    </row>
    <row r="11" spans="1:74" s="1" customFormat="1" ht="18.399999999999999" customHeight="1">
      <c r="B11" s="20"/>
      <c r="E11" s="25" t="s">
        <v>25</v>
      </c>
      <c r="AK11" s="27" t="s">
        <v>26</v>
      </c>
      <c r="AN11" s="25" t="s">
        <v>1</v>
      </c>
      <c r="AR11" s="20"/>
      <c r="BE11" s="222"/>
      <c r="BS11" s="17" t="s">
        <v>6</v>
      </c>
    </row>
    <row r="12" spans="1:74" s="1" customFormat="1" ht="6.95" customHeight="1">
      <c r="B12" s="20"/>
      <c r="AR12" s="20"/>
      <c r="BE12" s="222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22"/>
      <c r="BS13" s="17" t="s">
        <v>6</v>
      </c>
    </row>
    <row r="14" spans="1:74" ht="12.75">
      <c r="B14" s="20"/>
      <c r="E14" s="227" t="s">
        <v>28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7" t="s">
        <v>26</v>
      </c>
      <c r="AN14" s="29" t="s">
        <v>28</v>
      </c>
      <c r="AR14" s="20"/>
      <c r="BE14" s="222"/>
      <c r="BS14" s="17" t="s">
        <v>6</v>
      </c>
    </row>
    <row r="15" spans="1:74" s="1" customFormat="1" ht="6.95" customHeight="1">
      <c r="B15" s="20"/>
      <c r="AR15" s="20"/>
      <c r="BE15" s="222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22"/>
      <c r="BS16" s="17" t="s">
        <v>3</v>
      </c>
    </row>
    <row r="17" spans="1:71" s="1" customFormat="1" ht="18.399999999999999" customHeight="1">
      <c r="B17" s="20"/>
      <c r="E17" s="25" t="s">
        <v>20</v>
      </c>
      <c r="AK17" s="27" t="s">
        <v>26</v>
      </c>
      <c r="AN17" s="25" t="s">
        <v>1</v>
      </c>
      <c r="AR17" s="20"/>
      <c r="BE17" s="222"/>
      <c r="BS17" s="17" t="s">
        <v>30</v>
      </c>
    </row>
    <row r="18" spans="1:71" s="1" customFormat="1" ht="6.95" customHeight="1">
      <c r="B18" s="20"/>
      <c r="AR18" s="20"/>
      <c r="BE18" s="222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24</v>
      </c>
      <c r="AN19" s="25" t="s">
        <v>1</v>
      </c>
      <c r="AR19" s="20"/>
      <c r="BE19" s="222"/>
      <c r="BS19" s="17" t="s">
        <v>6</v>
      </c>
    </row>
    <row r="20" spans="1:71" s="1" customFormat="1" ht="18.399999999999999" customHeight="1">
      <c r="B20" s="20"/>
      <c r="E20" s="25"/>
      <c r="AK20" s="27" t="s">
        <v>26</v>
      </c>
      <c r="AN20" s="25" t="s">
        <v>1</v>
      </c>
      <c r="AR20" s="20"/>
      <c r="BE20" s="222"/>
      <c r="BS20" s="17" t="s">
        <v>30</v>
      </c>
    </row>
    <row r="21" spans="1:71" s="1" customFormat="1" ht="6.95" customHeight="1">
      <c r="B21" s="20"/>
      <c r="AR21" s="20"/>
      <c r="BE21" s="222"/>
    </row>
    <row r="22" spans="1:71" s="1" customFormat="1" ht="12" customHeight="1">
      <c r="B22" s="20"/>
      <c r="D22" s="27" t="s">
        <v>32</v>
      </c>
      <c r="AR22" s="20"/>
      <c r="BE22" s="222"/>
    </row>
    <row r="23" spans="1:71" s="1" customFormat="1" ht="16.5" customHeight="1">
      <c r="B23" s="20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20"/>
      <c r="BE23" s="222"/>
    </row>
    <row r="24" spans="1:71" s="1" customFormat="1" ht="6.95" customHeight="1">
      <c r="B24" s="20"/>
      <c r="AR24" s="20"/>
      <c r="BE24" s="222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2"/>
    </row>
    <row r="26" spans="1:71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0">
        <f>ROUND(AG94,2)</f>
        <v>0</v>
      </c>
      <c r="AL26" s="231"/>
      <c r="AM26" s="231"/>
      <c r="AN26" s="231"/>
      <c r="AO26" s="231"/>
      <c r="AP26" s="32"/>
      <c r="AQ26" s="32"/>
      <c r="AR26" s="33"/>
      <c r="BE26" s="222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2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2" t="s">
        <v>34</v>
      </c>
      <c r="M28" s="232"/>
      <c r="N28" s="232"/>
      <c r="O28" s="232"/>
      <c r="P28" s="232"/>
      <c r="Q28" s="32"/>
      <c r="R28" s="32"/>
      <c r="S28" s="32"/>
      <c r="T28" s="32"/>
      <c r="U28" s="32"/>
      <c r="V28" s="32"/>
      <c r="W28" s="232" t="s">
        <v>35</v>
      </c>
      <c r="X28" s="232"/>
      <c r="Y28" s="232"/>
      <c r="Z28" s="232"/>
      <c r="AA28" s="232"/>
      <c r="AB28" s="232"/>
      <c r="AC28" s="232"/>
      <c r="AD28" s="232"/>
      <c r="AE28" s="232"/>
      <c r="AF28" s="32"/>
      <c r="AG28" s="32"/>
      <c r="AH28" s="32"/>
      <c r="AI28" s="32"/>
      <c r="AJ28" s="32"/>
      <c r="AK28" s="232" t="s">
        <v>36</v>
      </c>
      <c r="AL28" s="232"/>
      <c r="AM28" s="232"/>
      <c r="AN28" s="232"/>
      <c r="AO28" s="232"/>
      <c r="AP28" s="32"/>
      <c r="AQ28" s="32"/>
      <c r="AR28" s="33"/>
      <c r="BE28" s="222"/>
    </row>
    <row r="29" spans="1:71" s="3" customFormat="1" ht="14.45" customHeight="1">
      <c r="B29" s="37"/>
      <c r="D29" s="27" t="s">
        <v>37</v>
      </c>
      <c r="F29" s="27" t="s">
        <v>38</v>
      </c>
      <c r="L29" s="220">
        <v>0.2</v>
      </c>
      <c r="M29" s="219"/>
      <c r="N29" s="219"/>
      <c r="O29" s="219"/>
      <c r="P29" s="219"/>
      <c r="W29" s="218">
        <f>ROUND(AZ94, 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 2)</f>
        <v>0</v>
      </c>
      <c r="AL29" s="219"/>
      <c r="AM29" s="219"/>
      <c r="AN29" s="219"/>
      <c r="AO29" s="219"/>
      <c r="AR29" s="37"/>
      <c r="BE29" s="223"/>
    </row>
    <row r="30" spans="1:71" s="3" customFormat="1" ht="14.45" customHeight="1">
      <c r="B30" s="37"/>
      <c r="F30" s="27" t="s">
        <v>39</v>
      </c>
      <c r="L30" s="220">
        <v>0.2</v>
      </c>
      <c r="M30" s="219"/>
      <c r="N30" s="219"/>
      <c r="O30" s="219"/>
      <c r="P30" s="219"/>
      <c r="W30" s="218">
        <f>ROUND(BA94, 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 2)</f>
        <v>0</v>
      </c>
      <c r="AL30" s="219"/>
      <c r="AM30" s="219"/>
      <c r="AN30" s="219"/>
      <c r="AO30" s="219"/>
      <c r="AR30" s="37"/>
      <c r="BE30" s="223"/>
    </row>
    <row r="31" spans="1:71" s="3" customFormat="1" ht="14.45" hidden="1" customHeight="1">
      <c r="B31" s="37"/>
      <c r="F31" s="27" t="s">
        <v>40</v>
      </c>
      <c r="L31" s="220">
        <v>0.2</v>
      </c>
      <c r="M31" s="219"/>
      <c r="N31" s="219"/>
      <c r="O31" s="219"/>
      <c r="P31" s="219"/>
      <c r="W31" s="218">
        <f>ROUND(BB94, 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7"/>
      <c r="BE31" s="223"/>
    </row>
    <row r="32" spans="1:71" s="3" customFormat="1" ht="14.45" hidden="1" customHeight="1">
      <c r="B32" s="37"/>
      <c r="F32" s="27" t="s">
        <v>41</v>
      </c>
      <c r="L32" s="220">
        <v>0.2</v>
      </c>
      <c r="M32" s="219"/>
      <c r="N32" s="219"/>
      <c r="O32" s="219"/>
      <c r="P32" s="219"/>
      <c r="W32" s="218">
        <f>ROUND(BC94, 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7"/>
      <c r="BE32" s="223"/>
    </row>
    <row r="33" spans="1:57" s="3" customFormat="1" ht="14.45" hidden="1" customHeight="1">
      <c r="B33" s="37"/>
      <c r="F33" s="27" t="s">
        <v>42</v>
      </c>
      <c r="L33" s="220">
        <v>0</v>
      </c>
      <c r="M33" s="219"/>
      <c r="N33" s="219"/>
      <c r="O33" s="219"/>
      <c r="P33" s="219"/>
      <c r="W33" s="218">
        <f>ROUND(BD94, 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7"/>
      <c r="BE33" s="22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2"/>
    </row>
    <row r="35" spans="1:57" s="2" customFormat="1" ht="25.9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53" t="s">
        <v>45</v>
      </c>
      <c r="Y35" s="254"/>
      <c r="Z35" s="254"/>
      <c r="AA35" s="254"/>
      <c r="AB35" s="254"/>
      <c r="AC35" s="40"/>
      <c r="AD35" s="40"/>
      <c r="AE35" s="40"/>
      <c r="AF35" s="40"/>
      <c r="AG35" s="40"/>
      <c r="AH35" s="40"/>
      <c r="AI35" s="40"/>
      <c r="AJ35" s="40"/>
      <c r="AK35" s="255">
        <f>SUM(AK26:AK33)</f>
        <v>0</v>
      </c>
      <c r="AL35" s="254"/>
      <c r="AM35" s="254"/>
      <c r="AN35" s="254"/>
      <c r="AO35" s="25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 t="str">
        <f>K5</f>
        <v>BSK20-30</v>
      </c>
      <c r="AR84" s="51"/>
    </row>
    <row r="85" spans="1:91" s="5" customFormat="1" ht="36.950000000000003" customHeight="1">
      <c r="B85" s="52"/>
      <c r="C85" s="53" t="s">
        <v>15</v>
      </c>
      <c r="L85" s="244" t="str">
        <f>K6</f>
        <v>Gymnázium Einsteinova - obnova plynofikácie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46" t="str">
        <f>IF(AN8= "","",AN8)</f>
        <v>3. 8. 2020</v>
      </c>
      <c r="AN87" s="246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Bratislavský samosprávny kraj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7" t="str">
        <f>IF(E17="","",E17)</f>
        <v xml:space="preserve"> </v>
      </c>
      <c r="AN89" s="248"/>
      <c r="AO89" s="248"/>
      <c r="AP89" s="248"/>
      <c r="AQ89" s="32"/>
      <c r="AR89" s="33"/>
      <c r="AS89" s="249" t="s">
        <v>53</v>
      </c>
      <c r="AT89" s="25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47" t="str">
        <f>IF(E20="","",E20)</f>
        <v/>
      </c>
      <c r="AN90" s="248"/>
      <c r="AO90" s="248"/>
      <c r="AP90" s="248"/>
      <c r="AQ90" s="32"/>
      <c r="AR90" s="33"/>
      <c r="AS90" s="251"/>
      <c r="AT90" s="25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1"/>
      <c r="AT91" s="25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39" t="s">
        <v>54</v>
      </c>
      <c r="D92" s="240"/>
      <c r="E92" s="240"/>
      <c r="F92" s="240"/>
      <c r="G92" s="240"/>
      <c r="H92" s="60"/>
      <c r="I92" s="241" t="s">
        <v>55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56</v>
      </c>
      <c r="AH92" s="240"/>
      <c r="AI92" s="240"/>
      <c r="AJ92" s="240"/>
      <c r="AK92" s="240"/>
      <c r="AL92" s="240"/>
      <c r="AM92" s="240"/>
      <c r="AN92" s="241" t="s">
        <v>57</v>
      </c>
      <c r="AO92" s="240"/>
      <c r="AP92" s="243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6">
        <f>ROUND(AG95,2)</f>
        <v>0</v>
      </c>
      <c r="AH94" s="236"/>
      <c r="AI94" s="236"/>
      <c r="AJ94" s="236"/>
      <c r="AK94" s="236"/>
      <c r="AL94" s="236"/>
      <c r="AM94" s="236"/>
      <c r="AN94" s="237">
        <f>SUM(AG94,AT94)</f>
        <v>0</v>
      </c>
      <c r="AO94" s="237"/>
      <c r="AP94" s="237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24.75" customHeight="1">
      <c r="A95" s="79" t="s">
        <v>77</v>
      </c>
      <c r="B95" s="80"/>
      <c r="C95" s="81"/>
      <c r="D95" s="235" t="s">
        <v>78</v>
      </c>
      <c r="E95" s="235"/>
      <c r="F95" s="235"/>
      <c r="G95" s="235"/>
      <c r="H95" s="235"/>
      <c r="I95" s="82"/>
      <c r="J95" s="235" t="s">
        <v>79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3">
        <f>'01 - Obnova areálového pl...'!J32</f>
        <v>0</v>
      </c>
      <c r="AH95" s="234"/>
      <c r="AI95" s="234"/>
      <c r="AJ95" s="234"/>
      <c r="AK95" s="234"/>
      <c r="AL95" s="234"/>
      <c r="AM95" s="234"/>
      <c r="AN95" s="233">
        <f>SUM(AG95,AT95)</f>
        <v>0</v>
      </c>
      <c r="AO95" s="234"/>
      <c r="AP95" s="234"/>
      <c r="AQ95" s="83" t="s">
        <v>80</v>
      </c>
      <c r="AR95" s="80"/>
      <c r="AS95" s="84">
        <v>0</v>
      </c>
      <c r="AT95" s="85">
        <f>ROUND(SUM(AV95:AW95),2)</f>
        <v>0</v>
      </c>
      <c r="AU95" s="86">
        <f>'01 - Obnova areálového pl...'!P145</f>
        <v>0</v>
      </c>
      <c r="AV95" s="85">
        <f>'01 - Obnova areálového pl...'!J35</f>
        <v>0</v>
      </c>
      <c r="AW95" s="85">
        <f>'01 - Obnova areálového pl...'!J36</f>
        <v>0</v>
      </c>
      <c r="AX95" s="85">
        <f>'01 - Obnova areálového pl...'!J37</f>
        <v>0</v>
      </c>
      <c r="AY95" s="85">
        <f>'01 - Obnova areálového pl...'!J38</f>
        <v>0</v>
      </c>
      <c r="AZ95" s="85">
        <f>'01 - Obnova areálového pl...'!F35</f>
        <v>0</v>
      </c>
      <c r="BA95" s="85">
        <f>'01 - Obnova areálového pl...'!F36</f>
        <v>0</v>
      </c>
      <c r="BB95" s="85">
        <f>'01 - Obnova areálového pl...'!F37</f>
        <v>0</v>
      </c>
      <c r="BC95" s="85">
        <f>'01 - Obnova areálového pl...'!F38</f>
        <v>0</v>
      </c>
      <c r="BD95" s="87">
        <f>'01 - Obnova areálového pl...'!F39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73</v>
      </c>
    </row>
    <row r="96" spans="1:91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Obnova areálového pl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tabSelected="1" topLeftCell="A286" workbookViewId="0">
      <selection activeCell="V298" sqref="V29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38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17" t="s">
        <v>82</v>
      </c>
      <c r="AZ2" s="89" t="s">
        <v>83</v>
      </c>
      <c r="BA2" s="89" t="s">
        <v>1</v>
      </c>
      <c r="BB2" s="89" t="s">
        <v>1</v>
      </c>
      <c r="BC2" s="89" t="s">
        <v>84</v>
      </c>
      <c r="BD2" s="89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  <c r="AZ3" s="89" t="s">
        <v>86</v>
      </c>
      <c r="BA3" s="89" t="s">
        <v>1</v>
      </c>
      <c r="BB3" s="89" t="s">
        <v>1</v>
      </c>
      <c r="BC3" s="89" t="s">
        <v>87</v>
      </c>
      <c r="BD3" s="89" t="s">
        <v>85</v>
      </c>
    </row>
    <row r="4" spans="1:56" s="1" customFormat="1" ht="24.95" customHeight="1">
      <c r="B4" s="20"/>
      <c r="D4" s="21" t="s">
        <v>88</v>
      </c>
      <c r="L4" s="20"/>
      <c r="M4" s="90" t="s">
        <v>9</v>
      </c>
      <c r="AT4" s="17" t="s">
        <v>3</v>
      </c>
      <c r="AZ4" s="89" t="s">
        <v>89</v>
      </c>
      <c r="BA4" s="89" t="s">
        <v>1</v>
      </c>
      <c r="BB4" s="89" t="s">
        <v>1</v>
      </c>
      <c r="BC4" s="89" t="s">
        <v>90</v>
      </c>
      <c r="BD4" s="89" t="s">
        <v>85</v>
      </c>
    </row>
    <row r="5" spans="1:56" s="1" customFormat="1" ht="6.95" customHeight="1">
      <c r="B5" s="20"/>
      <c r="L5" s="20"/>
      <c r="AZ5" s="89" t="s">
        <v>91</v>
      </c>
      <c r="BA5" s="89" t="s">
        <v>1</v>
      </c>
      <c r="BB5" s="89" t="s">
        <v>1</v>
      </c>
      <c r="BC5" s="89" t="s">
        <v>92</v>
      </c>
      <c r="BD5" s="89" t="s">
        <v>85</v>
      </c>
    </row>
    <row r="6" spans="1:56" s="1" customFormat="1" ht="12" customHeight="1">
      <c r="B6" s="20"/>
      <c r="D6" s="27" t="s">
        <v>15</v>
      </c>
      <c r="L6" s="20"/>
      <c r="AZ6" s="89" t="s">
        <v>93</v>
      </c>
      <c r="BA6" s="89" t="s">
        <v>1</v>
      </c>
      <c r="BB6" s="89" t="s">
        <v>1</v>
      </c>
      <c r="BC6" s="89" t="s">
        <v>94</v>
      </c>
      <c r="BD6" s="89" t="s">
        <v>85</v>
      </c>
    </row>
    <row r="7" spans="1:56" s="1" customFormat="1" ht="16.5" customHeight="1">
      <c r="B7" s="20"/>
      <c r="E7" s="259" t="str">
        <f>'Rekapitulácia stavby'!K6</f>
        <v>Gymnázium Einsteinova - obnova plynofikácie</v>
      </c>
      <c r="F7" s="260"/>
      <c r="G7" s="260"/>
      <c r="H7" s="260"/>
      <c r="L7" s="20"/>
      <c r="AZ7" s="89" t="s">
        <v>95</v>
      </c>
      <c r="BA7" s="89" t="s">
        <v>1</v>
      </c>
      <c r="BB7" s="89" t="s">
        <v>1</v>
      </c>
      <c r="BC7" s="89" t="s">
        <v>96</v>
      </c>
      <c r="BD7" s="89" t="s">
        <v>85</v>
      </c>
    </row>
    <row r="8" spans="1:56" s="2" customFormat="1" ht="12" customHeight="1">
      <c r="A8" s="32"/>
      <c r="B8" s="33"/>
      <c r="C8" s="32"/>
      <c r="D8" s="27" t="s">
        <v>97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89" t="s">
        <v>98</v>
      </c>
      <c r="BA8" s="89" t="s">
        <v>1</v>
      </c>
      <c r="BB8" s="89" t="s">
        <v>1</v>
      </c>
      <c r="BC8" s="89" t="s">
        <v>99</v>
      </c>
      <c r="BD8" s="89" t="s">
        <v>85</v>
      </c>
    </row>
    <row r="9" spans="1:56" s="2" customFormat="1" ht="16.5" customHeight="1">
      <c r="A9" s="32"/>
      <c r="B9" s="33"/>
      <c r="C9" s="32"/>
      <c r="D9" s="32"/>
      <c r="E9" s="244" t="s">
        <v>100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89" t="s">
        <v>101</v>
      </c>
      <c r="BA9" s="89" t="s">
        <v>1</v>
      </c>
      <c r="BB9" s="89" t="s">
        <v>1</v>
      </c>
      <c r="BC9" s="89" t="s">
        <v>102</v>
      </c>
      <c r="BD9" s="89" t="s">
        <v>85</v>
      </c>
    </row>
    <row r="10" spans="1:5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'Rekapitulácia stavby'!AN8</f>
        <v>3. 8. 2020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>
      <c r="A15" s="32"/>
      <c r="B15" s="33"/>
      <c r="C15" s="32"/>
      <c r="D15" s="32"/>
      <c r="E15" s="217" t="s">
        <v>551</v>
      </c>
      <c r="F15" s="32"/>
      <c r="G15" s="32"/>
      <c r="H15" s="32"/>
      <c r="I15" s="2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'Rekapitulácia stavby'!E14</f>
        <v>Vyplň údaj</v>
      </c>
      <c r="F18" s="224"/>
      <c r="G18" s="224"/>
      <c r="H18" s="224"/>
      <c r="I18" s="27" t="s">
        <v>26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24</v>
      </c>
      <c r="J20" s="25" t="str">
        <f>IF('Rekapitulácia stavby'!AN16="","",'Rekapitulácia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 xml:space="preserve"> </v>
      </c>
      <c r="F21" s="32"/>
      <c r="G21" s="32"/>
      <c r="H21" s="32"/>
      <c r="I21" s="27" t="s">
        <v>26</v>
      </c>
      <c r="J21" s="25" t="str">
        <f>IF('Rekapitulácia stavby'!AN17="","",'Rekapitulácia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/>
      <c r="F24" s="32"/>
      <c r="G24" s="32"/>
      <c r="H24" s="32"/>
      <c r="I24" s="2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1"/>
      <c r="B27" s="92"/>
      <c r="C27" s="91"/>
      <c r="D27" s="91"/>
      <c r="E27" s="229" t="s">
        <v>1</v>
      </c>
      <c r="F27" s="229"/>
      <c r="G27" s="229"/>
      <c r="H27" s="22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25" t="s">
        <v>103</v>
      </c>
      <c r="E30" s="32"/>
      <c r="F30" s="32"/>
      <c r="G30" s="32"/>
      <c r="H30" s="32"/>
      <c r="I30" s="32"/>
      <c r="J30" s="94">
        <f>J96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95" t="s">
        <v>104</v>
      </c>
      <c r="E31" s="32"/>
      <c r="F31" s="32"/>
      <c r="G31" s="32"/>
      <c r="H31" s="32"/>
      <c r="I31" s="32"/>
      <c r="J31" s="94">
        <f>J118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5" customHeight="1">
      <c r="A32" s="32"/>
      <c r="B32" s="33"/>
      <c r="C32" s="32"/>
      <c r="D32" s="96" t="s">
        <v>33</v>
      </c>
      <c r="E32" s="32"/>
      <c r="F32" s="32"/>
      <c r="G32" s="32"/>
      <c r="H32" s="32"/>
      <c r="I32" s="32"/>
      <c r="J32" s="71">
        <f>ROUND(J30 + J31,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97" t="s">
        <v>37</v>
      </c>
      <c r="E35" s="27" t="s">
        <v>38</v>
      </c>
      <c r="F35" s="98">
        <f>ROUND((SUM(BE118:BE125) + SUM(BE145:BE305)),  2)</f>
        <v>0</v>
      </c>
      <c r="G35" s="32"/>
      <c r="H35" s="32"/>
      <c r="I35" s="99">
        <v>0.2</v>
      </c>
      <c r="J35" s="98">
        <f>ROUND(((SUM(BE118:BE125) + SUM(BE145:BE305))*I35),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98">
        <f>ROUND((SUM(BF118:BF125) + SUM(BF145:BF305)),  2)</f>
        <v>0</v>
      </c>
      <c r="G36" s="32"/>
      <c r="H36" s="32"/>
      <c r="I36" s="99">
        <v>0.2</v>
      </c>
      <c r="J36" s="98">
        <f>ROUND(((SUM(BF118:BF125) + SUM(BF145:BF305))*I36),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98">
        <f>ROUND((SUM(BG118:BG125) + SUM(BG145:BG305)),  2)</f>
        <v>0</v>
      </c>
      <c r="G37" s="32"/>
      <c r="H37" s="32"/>
      <c r="I37" s="99">
        <v>0.2</v>
      </c>
      <c r="J37" s="98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98">
        <f>ROUND((SUM(BH118:BH125) + SUM(BH145:BH305)),  2)</f>
        <v>0</v>
      </c>
      <c r="G38" s="32"/>
      <c r="H38" s="32"/>
      <c r="I38" s="99">
        <v>0.2</v>
      </c>
      <c r="J38" s="98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98">
        <f>ROUND((SUM(BI118:BI125) + SUM(BI145:BI305)),  2)</f>
        <v>0</v>
      </c>
      <c r="G39" s="32"/>
      <c r="H39" s="32"/>
      <c r="I39" s="99">
        <v>0</v>
      </c>
      <c r="J39" s="98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5" customHeight="1">
      <c r="A41" s="32"/>
      <c r="B41" s="33"/>
      <c r="C41" s="100"/>
      <c r="D41" s="101" t="s">
        <v>43</v>
      </c>
      <c r="E41" s="60"/>
      <c r="F41" s="60"/>
      <c r="G41" s="102" t="s">
        <v>44</v>
      </c>
      <c r="H41" s="103" t="s">
        <v>45</v>
      </c>
      <c r="I41" s="60"/>
      <c r="J41" s="104">
        <f>SUM(J32:J39)</f>
        <v>0</v>
      </c>
      <c r="K41" s="105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06" t="s">
        <v>49</v>
      </c>
      <c r="G61" s="45" t="s">
        <v>48</v>
      </c>
      <c r="H61" s="35"/>
      <c r="I61" s="35"/>
      <c r="J61" s="107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06" t="s">
        <v>49</v>
      </c>
      <c r="G76" s="45" t="s">
        <v>48</v>
      </c>
      <c r="H76" s="35"/>
      <c r="I76" s="35"/>
      <c r="J76" s="107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105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Gymnázium Einsteinova - obnova plynofikácie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97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4" t="str">
        <f>E9</f>
        <v>01 - Obnova areálového plynovodu a vnútornej plynofikácie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5" t="str">
        <f>IF(J12="","",J12)</f>
        <v>3. 8. 2020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>Gymnázium A. Einsteina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>
        <f>E24</f>
        <v>0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8" t="s">
        <v>106</v>
      </c>
      <c r="D94" s="100"/>
      <c r="E94" s="100"/>
      <c r="F94" s="100"/>
      <c r="G94" s="100"/>
      <c r="H94" s="100"/>
      <c r="I94" s="100"/>
      <c r="J94" s="109" t="s">
        <v>107</v>
      </c>
      <c r="K94" s="100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0" t="s">
        <v>108</v>
      </c>
      <c r="D96" s="32"/>
      <c r="E96" s="32"/>
      <c r="F96" s="32"/>
      <c r="G96" s="32"/>
      <c r="H96" s="32"/>
      <c r="I96" s="32"/>
      <c r="J96" s="71">
        <f>J145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109</v>
      </c>
    </row>
    <row r="97" spans="2:12" s="9" customFormat="1" ht="24.95" customHeight="1">
      <c r="B97" s="111"/>
      <c r="D97" s="112" t="s">
        <v>110</v>
      </c>
      <c r="E97" s="113"/>
      <c r="F97" s="113"/>
      <c r="G97" s="113"/>
      <c r="H97" s="113"/>
      <c r="I97" s="113"/>
      <c r="J97" s="114">
        <f>J146</f>
        <v>0</v>
      </c>
      <c r="L97" s="111"/>
    </row>
    <row r="98" spans="2:12" s="10" customFormat="1" ht="19.899999999999999" customHeight="1">
      <c r="B98" s="115"/>
      <c r="D98" s="116" t="s">
        <v>111</v>
      </c>
      <c r="E98" s="117"/>
      <c r="F98" s="117"/>
      <c r="G98" s="117"/>
      <c r="H98" s="117"/>
      <c r="I98" s="117"/>
      <c r="J98" s="118">
        <f>J147</f>
        <v>0</v>
      </c>
      <c r="L98" s="115"/>
    </row>
    <row r="99" spans="2:12" s="10" customFormat="1" ht="19.899999999999999" customHeight="1">
      <c r="B99" s="115"/>
      <c r="D99" s="116" t="s">
        <v>112</v>
      </c>
      <c r="E99" s="117"/>
      <c r="F99" s="117"/>
      <c r="G99" s="117"/>
      <c r="H99" s="117"/>
      <c r="I99" s="117"/>
      <c r="J99" s="118">
        <f>J184</f>
        <v>0</v>
      </c>
      <c r="L99" s="115"/>
    </row>
    <row r="100" spans="2:12" s="10" customFormat="1" ht="19.899999999999999" customHeight="1">
      <c r="B100" s="115"/>
      <c r="D100" s="116" t="s">
        <v>113</v>
      </c>
      <c r="E100" s="117"/>
      <c r="F100" s="117"/>
      <c r="G100" s="117"/>
      <c r="H100" s="117"/>
      <c r="I100" s="117"/>
      <c r="J100" s="118">
        <f>J188</f>
        <v>0</v>
      </c>
      <c r="L100" s="115"/>
    </row>
    <row r="101" spans="2:12" s="10" customFormat="1" ht="19.899999999999999" customHeight="1">
      <c r="B101" s="115"/>
      <c r="D101" s="116" t="s">
        <v>114</v>
      </c>
      <c r="E101" s="117"/>
      <c r="F101" s="117"/>
      <c r="G101" s="117"/>
      <c r="H101" s="117"/>
      <c r="I101" s="117"/>
      <c r="J101" s="118">
        <f>J192</f>
        <v>0</v>
      </c>
      <c r="L101" s="115"/>
    </row>
    <row r="102" spans="2:12" s="10" customFormat="1" ht="19.899999999999999" customHeight="1">
      <c r="B102" s="115"/>
      <c r="D102" s="116" t="s">
        <v>115</v>
      </c>
      <c r="E102" s="117"/>
      <c r="F102" s="117"/>
      <c r="G102" s="117"/>
      <c r="H102" s="117"/>
      <c r="I102" s="117"/>
      <c r="J102" s="118">
        <f>J204</f>
        <v>0</v>
      </c>
      <c r="L102" s="115"/>
    </row>
    <row r="103" spans="2:12" s="10" customFormat="1" ht="19.899999999999999" customHeight="1">
      <c r="B103" s="115"/>
      <c r="D103" s="116" t="s">
        <v>116</v>
      </c>
      <c r="E103" s="117"/>
      <c r="F103" s="117"/>
      <c r="G103" s="117"/>
      <c r="H103" s="117"/>
      <c r="I103" s="117"/>
      <c r="J103" s="118">
        <f>J217</f>
        <v>0</v>
      </c>
      <c r="L103" s="115"/>
    </row>
    <row r="104" spans="2:12" s="9" customFormat="1" ht="24.95" customHeight="1">
      <c r="B104" s="111"/>
      <c r="D104" s="112" t="s">
        <v>117</v>
      </c>
      <c r="E104" s="113"/>
      <c r="F104" s="113"/>
      <c r="G104" s="113"/>
      <c r="H104" s="113"/>
      <c r="I104" s="113"/>
      <c r="J104" s="114">
        <f>J219</f>
        <v>0</v>
      </c>
      <c r="L104" s="111"/>
    </row>
    <row r="105" spans="2:12" s="10" customFormat="1" ht="19.899999999999999" customHeight="1">
      <c r="B105" s="115"/>
      <c r="D105" s="116" t="s">
        <v>118</v>
      </c>
      <c r="E105" s="117"/>
      <c r="F105" s="117"/>
      <c r="G105" s="117"/>
      <c r="H105" s="117"/>
      <c r="I105" s="117"/>
      <c r="J105" s="118">
        <f>J220</f>
        <v>0</v>
      </c>
      <c r="L105" s="115"/>
    </row>
    <row r="106" spans="2:12" s="10" customFormat="1" ht="19.899999999999999" customHeight="1">
      <c r="B106" s="115"/>
      <c r="D106" s="116" t="s">
        <v>119</v>
      </c>
      <c r="E106" s="117"/>
      <c r="F106" s="117"/>
      <c r="G106" s="117"/>
      <c r="H106" s="117"/>
      <c r="I106" s="117"/>
      <c r="J106" s="118">
        <f>J243</f>
        <v>0</v>
      </c>
      <c r="L106" s="115"/>
    </row>
    <row r="107" spans="2:12" s="10" customFormat="1" ht="19.899999999999999" customHeight="1">
      <c r="B107" s="115"/>
      <c r="D107" s="116" t="s">
        <v>120</v>
      </c>
      <c r="E107" s="117"/>
      <c r="F107" s="117"/>
      <c r="G107" s="117"/>
      <c r="H107" s="117"/>
      <c r="I107" s="117"/>
      <c r="J107" s="118">
        <f>J253</f>
        <v>0</v>
      </c>
      <c r="L107" s="115"/>
    </row>
    <row r="108" spans="2:12" s="10" customFormat="1" ht="19.899999999999999" customHeight="1">
      <c r="B108" s="115"/>
      <c r="D108" s="116" t="s">
        <v>121</v>
      </c>
      <c r="E108" s="117"/>
      <c r="F108" s="117"/>
      <c r="G108" s="117"/>
      <c r="H108" s="117"/>
      <c r="I108" s="117"/>
      <c r="J108" s="118">
        <f>J259</f>
        <v>0</v>
      </c>
      <c r="L108" s="115"/>
    </row>
    <row r="109" spans="2:12" s="10" customFormat="1" ht="19.899999999999999" customHeight="1">
      <c r="B109" s="115"/>
      <c r="D109" s="116" t="s">
        <v>122</v>
      </c>
      <c r="E109" s="117"/>
      <c r="F109" s="117"/>
      <c r="G109" s="117"/>
      <c r="H109" s="117"/>
      <c r="I109" s="117"/>
      <c r="J109" s="118">
        <f>J262</f>
        <v>0</v>
      </c>
      <c r="L109" s="115"/>
    </row>
    <row r="110" spans="2:12" s="9" customFormat="1" ht="24.95" customHeight="1">
      <c r="B110" s="111"/>
      <c r="D110" s="112" t="s">
        <v>123</v>
      </c>
      <c r="E110" s="113"/>
      <c r="F110" s="113"/>
      <c r="G110" s="113"/>
      <c r="H110" s="113"/>
      <c r="I110" s="113"/>
      <c r="J110" s="114">
        <f>J275</f>
        <v>0</v>
      </c>
      <c r="L110" s="111"/>
    </row>
    <row r="111" spans="2:12" s="10" customFormat="1" ht="19.899999999999999" customHeight="1">
      <c r="B111" s="115"/>
      <c r="D111" s="116" t="s">
        <v>124</v>
      </c>
      <c r="E111" s="117"/>
      <c r="F111" s="117"/>
      <c r="G111" s="117"/>
      <c r="H111" s="117"/>
      <c r="I111" s="117"/>
      <c r="J111" s="118">
        <f>J276</f>
        <v>0</v>
      </c>
      <c r="L111" s="115"/>
    </row>
    <row r="112" spans="2:12" s="10" customFormat="1" ht="19.899999999999999" customHeight="1">
      <c r="B112" s="115"/>
      <c r="D112" s="116" t="s">
        <v>125</v>
      </c>
      <c r="E112" s="117"/>
      <c r="F112" s="117"/>
      <c r="G112" s="117"/>
      <c r="H112" s="117"/>
      <c r="I112" s="117"/>
      <c r="J112" s="118">
        <f>J284</f>
        <v>0</v>
      </c>
      <c r="L112" s="115"/>
    </row>
    <row r="113" spans="1:65" s="10" customFormat="1" ht="19.899999999999999" customHeight="1">
      <c r="B113" s="115"/>
      <c r="D113" s="116" t="s">
        <v>126</v>
      </c>
      <c r="E113" s="117"/>
      <c r="F113" s="117"/>
      <c r="G113" s="117"/>
      <c r="H113" s="117"/>
      <c r="I113" s="117"/>
      <c r="J113" s="118">
        <f>J287</f>
        <v>0</v>
      </c>
      <c r="L113" s="115"/>
    </row>
    <row r="114" spans="1:65" s="9" customFormat="1" ht="24.95" customHeight="1">
      <c r="B114" s="111"/>
      <c r="D114" s="112" t="s">
        <v>127</v>
      </c>
      <c r="E114" s="113"/>
      <c r="F114" s="113"/>
      <c r="G114" s="113"/>
      <c r="H114" s="113"/>
      <c r="I114" s="113"/>
      <c r="J114" s="114">
        <f>J297</f>
        <v>0</v>
      </c>
      <c r="L114" s="111"/>
    </row>
    <row r="115" spans="1:65" s="9" customFormat="1" ht="24.95" customHeight="1">
      <c r="B115" s="111"/>
      <c r="D115" s="112" t="s">
        <v>128</v>
      </c>
      <c r="E115" s="113"/>
      <c r="F115" s="113"/>
      <c r="G115" s="113"/>
      <c r="H115" s="113"/>
      <c r="I115" s="113"/>
      <c r="J115" s="114">
        <f>J301</f>
        <v>0</v>
      </c>
      <c r="L115" s="111"/>
    </row>
    <row r="116" spans="1:65" s="2" customFormat="1" ht="21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9.25" customHeight="1">
      <c r="A118" s="32"/>
      <c r="B118" s="33"/>
      <c r="C118" s="110" t="s">
        <v>129</v>
      </c>
      <c r="D118" s="32"/>
      <c r="E118" s="32"/>
      <c r="F118" s="32"/>
      <c r="G118" s="32"/>
      <c r="H118" s="32"/>
      <c r="I118" s="32"/>
      <c r="J118" s="119">
        <f>ROUND(J119 + J120 + J121 + J122 + J123 + J124,2)</f>
        <v>0</v>
      </c>
      <c r="K118" s="32"/>
      <c r="L118" s="42"/>
      <c r="N118" s="120" t="s">
        <v>37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8" customHeight="1">
      <c r="A119" s="32"/>
      <c r="B119" s="121"/>
      <c r="C119" s="122"/>
      <c r="D119" s="257" t="s">
        <v>130</v>
      </c>
      <c r="E119" s="258"/>
      <c r="F119" s="258"/>
      <c r="G119" s="122"/>
      <c r="H119" s="122"/>
      <c r="I119" s="122"/>
      <c r="J119" s="124">
        <v>0</v>
      </c>
      <c r="K119" s="122"/>
      <c r="L119" s="125"/>
      <c r="M119" s="126"/>
      <c r="N119" s="127" t="s">
        <v>39</v>
      </c>
      <c r="O119" s="126"/>
      <c r="P119" s="126"/>
      <c r="Q119" s="126"/>
      <c r="R119" s="126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8" t="s">
        <v>131</v>
      </c>
      <c r="AZ119" s="126"/>
      <c r="BA119" s="126"/>
      <c r="BB119" s="126"/>
      <c r="BC119" s="126"/>
      <c r="BD119" s="126"/>
      <c r="BE119" s="129">
        <f t="shared" ref="BE119:BE124" si="0">IF(N119="základná",J119,0)</f>
        <v>0</v>
      </c>
      <c r="BF119" s="129">
        <f t="shared" ref="BF119:BF124" si="1">IF(N119="znížená",J119,0)</f>
        <v>0</v>
      </c>
      <c r="BG119" s="129">
        <f t="shared" ref="BG119:BG124" si="2">IF(N119="zákl. prenesená",J119,0)</f>
        <v>0</v>
      </c>
      <c r="BH119" s="129">
        <f t="shared" ref="BH119:BH124" si="3">IF(N119="zníž. prenesená",J119,0)</f>
        <v>0</v>
      </c>
      <c r="BI119" s="129">
        <f t="shared" ref="BI119:BI124" si="4">IF(N119="nulová",J119,0)</f>
        <v>0</v>
      </c>
      <c r="BJ119" s="128" t="s">
        <v>85</v>
      </c>
      <c r="BK119" s="126"/>
      <c r="BL119" s="126"/>
      <c r="BM119" s="126"/>
    </row>
    <row r="120" spans="1:65" s="2" customFormat="1" ht="18" customHeight="1">
      <c r="A120" s="32"/>
      <c r="B120" s="121"/>
      <c r="C120" s="122"/>
      <c r="D120" s="257" t="s">
        <v>132</v>
      </c>
      <c r="E120" s="258"/>
      <c r="F120" s="258"/>
      <c r="G120" s="122"/>
      <c r="H120" s="122"/>
      <c r="I120" s="122"/>
      <c r="J120" s="124">
        <v>0</v>
      </c>
      <c r="K120" s="122"/>
      <c r="L120" s="125"/>
      <c r="M120" s="126"/>
      <c r="N120" s="127" t="s">
        <v>39</v>
      </c>
      <c r="O120" s="126"/>
      <c r="P120" s="126"/>
      <c r="Q120" s="126"/>
      <c r="R120" s="126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8" t="s">
        <v>131</v>
      </c>
      <c r="AZ120" s="126"/>
      <c r="BA120" s="126"/>
      <c r="BB120" s="126"/>
      <c r="BC120" s="126"/>
      <c r="BD120" s="126"/>
      <c r="BE120" s="129">
        <f t="shared" si="0"/>
        <v>0</v>
      </c>
      <c r="BF120" s="129">
        <f t="shared" si="1"/>
        <v>0</v>
      </c>
      <c r="BG120" s="129">
        <f t="shared" si="2"/>
        <v>0</v>
      </c>
      <c r="BH120" s="129">
        <f t="shared" si="3"/>
        <v>0</v>
      </c>
      <c r="BI120" s="129">
        <f t="shared" si="4"/>
        <v>0</v>
      </c>
      <c r="BJ120" s="128" t="s">
        <v>85</v>
      </c>
      <c r="BK120" s="126"/>
      <c r="BL120" s="126"/>
      <c r="BM120" s="126"/>
    </row>
    <row r="121" spans="1:65" s="2" customFormat="1" ht="18" customHeight="1">
      <c r="A121" s="32"/>
      <c r="B121" s="121"/>
      <c r="C121" s="122"/>
      <c r="D121" s="257" t="s">
        <v>133</v>
      </c>
      <c r="E121" s="258"/>
      <c r="F121" s="258"/>
      <c r="G121" s="122"/>
      <c r="H121" s="122"/>
      <c r="I121" s="122"/>
      <c r="J121" s="124">
        <v>0</v>
      </c>
      <c r="K121" s="122"/>
      <c r="L121" s="125"/>
      <c r="M121" s="126"/>
      <c r="N121" s="127" t="s">
        <v>39</v>
      </c>
      <c r="O121" s="126"/>
      <c r="P121" s="126"/>
      <c r="Q121" s="126"/>
      <c r="R121" s="126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8" t="s">
        <v>131</v>
      </c>
      <c r="AZ121" s="126"/>
      <c r="BA121" s="126"/>
      <c r="BB121" s="126"/>
      <c r="BC121" s="126"/>
      <c r="BD121" s="126"/>
      <c r="BE121" s="129">
        <f t="shared" si="0"/>
        <v>0</v>
      </c>
      <c r="BF121" s="129">
        <f t="shared" si="1"/>
        <v>0</v>
      </c>
      <c r="BG121" s="129">
        <f t="shared" si="2"/>
        <v>0</v>
      </c>
      <c r="BH121" s="129">
        <f t="shared" si="3"/>
        <v>0</v>
      </c>
      <c r="BI121" s="129">
        <f t="shared" si="4"/>
        <v>0</v>
      </c>
      <c r="BJ121" s="128" t="s">
        <v>85</v>
      </c>
      <c r="BK121" s="126"/>
      <c r="BL121" s="126"/>
      <c r="BM121" s="126"/>
    </row>
    <row r="122" spans="1:65" s="2" customFormat="1" ht="18" customHeight="1">
      <c r="A122" s="32"/>
      <c r="B122" s="121"/>
      <c r="C122" s="122"/>
      <c r="D122" s="257" t="s">
        <v>134</v>
      </c>
      <c r="E122" s="258"/>
      <c r="F122" s="258"/>
      <c r="G122" s="122"/>
      <c r="H122" s="122"/>
      <c r="I122" s="122"/>
      <c r="J122" s="124">
        <v>0</v>
      </c>
      <c r="K122" s="122"/>
      <c r="L122" s="125"/>
      <c r="M122" s="126"/>
      <c r="N122" s="127" t="s">
        <v>39</v>
      </c>
      <c r="O122" s="126"/>
      <c r="P122" s="126"/>
      <c r="Q122" s="126"/>
      <c r="R122" s="126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8" t="s">
        <v>131</v>
      </c>
      <c r="AZ122" s="126"/>
      <c r="BA122" s="126"/>
      <c r="BB122" s="126"/>
      <c r="BC122" s="126"/>
      <c r="BD122" s="126"/>
      <c r="BE122" s="129">
        <f t="shared" si="0"/>
        <v>0</v>
      </c>
      <c r="BF122" s="129">
        <f t="shared" si="1"/>
        <v>0</v>
      </c>
      <c r="BG122" s="129">
        <f t="shared" si="2"/>
        <v>0</v>
      </c>
      <c r="BH122" s="129">
        <f t="shared" si="3"/>
        <v>0</v>
      </c>
      <c r="BI122" s="129">
        <f t="shared" si="4"/>
        <v>0</v>
      </c>
      <c r="BJ122" s="128" t="s">
        <v>85</v>
      </c>
      <c r="BK122" s="126"/>
      <c r="BL122" s="126"/>
      <c r="BM122" s="126"/>
    </row>
    <row r="123" spans="1:65" s="2" customFormat="1" ht="18" customHeight="1">
      <c r="A123" s="32"/>
      <c r="B123" s="121"/>
      <c r="C123" s="122"/>
      <c r="D123" s="257" t="s">
        <v>135</v>
      </c>
      <c r="E123" s="258"/>
      <c r="F123" s="258"/>
      <c r="G123" s="122"/>
      <c r="H123" s="122"/>
      <c r="I123" s="122"/>
      <c r="J123" s="124">
        <v>0</v>
      </c>
      <c r="K123" s="122"/>
      <c r="L123" s="125"/>
      <c r="M123" s="126"/>
      <c r="N123" s="127" t="s">
        <v>39</v>
      </c>
      <c r="O123" s="126"/>
      <c r="P123" s="126"/>
      <c r="Q123" s="126"/>
      <c r="R123" s="126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8" t="s">
        <v>131</v>
      </c>
      <c r="AZ123" s="126"/>
      <c r="BA123" s="126"/>
      <c r="BB123" s="126"/>
      <c r="BC123" s="126"/>
      <c r="BD123" s="126"/>
      <c r="BE123" s="129">
        <f t="shared" si="0"/>
        <v>0</v>
      </c>
      <c r="BF123" s="129">
        <f t="shared" si="1"/>
        <v>0</v>
      </c>
      <c r="BG123" s="129">
        <f t="shared" si="2"/>
        <v>0</v>
      </c>
      <c r="BH123" s="129">
        <f t="shared" si="3"/>
        <v>0</v>
      </c>
      <c r="BI123" s="129">
        <f t="shared" si="4"/>
        <v>0</v>
      </c>
      <c r="BJ123" s="128" t="s">
        <v>85</v>
      </c>
      <c r="BK123" s="126"/>
      <c r="BL123" s="126"/>
      <c r="BM123" s="126"/>
    </row>
    <row r="124" spans="1:65" s="2" customFormat="1" ht="18" customHeight="1">
      <c r="A124" s="32"/>
      <c r="B124" s="121"/>
      <c r="C124" s="122"/>
      <c r="D124" s="123" t="s">
        <v>136</v>
      </c>
      <c r="E124" s="122"/>
      <c r="F124" s="122"/>
      <c r="G124" s="122"/>
      <c r="H124" s="122"/>
      <c r="I124" s="122"/>
      <c r="J124" s="124">
        <f>ROUND(J30*T124,2)</f>
        <v>0</v>
      </c>
      <c r="K124" s="122"/>
      <c r="L124" s="125"/>
      <c r="M124" s="126"/>
      <c r="N124" s="127" t="s">
        <v>39</v>
      </c>
      <c r="O124" s="126"/>
      <c r="P124" s="126"/>
      <c r="Q124" s="126"/>
      <c r="R124" s="126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8" t="s">
        <v>137</v>
      </c>
      <c r="AZ124" s="126"/>
      <c r="BA124" s="126"/>
      <c r="BB124" s="126"/>
      <c r="BC124" s="126"/>
      <c r="BD124" s="126"/>
      <c r="BE124" s="129">
        <f t="shared" si="0"/>
        <v>0</v>
      </c>
      <c r="BF124" s="129">
        <f t="shared" si="1"/>
        <v>0</v>
      </c>
      <c r="BG124" s="129">
        <f t="shared" si="2"/>
        <v>0</v>
      </c>
      <c r="BH124" s="129">
        <f t="shared" si="3"/>
        <v>0</v>
      </c>
      <c r="BI124" s="129">
        <f t="shared" si="4"/>
        <v>0</v>
      </c>
      <c r="BJ124" s="128" t="s">
        <v>85</v>
      </c>
      <c r="BK124" s="126"/>
      <c r="BL124" s="126"/>
      <c r="BM124" s="126"/>
    </row>
    <row r="125" spans="1:65" s="2" customForma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5" s="2" customFormat="1" ht="29.25" customHeight="1">
      <c r="A126" s="32"/>
      <c r="B126" s="33"/>
      <c r="C126" s="130" t="s">
        <v>138</v>
      </c>
      <c r="D126" s="100"/>
      <c r="E126" s="100"/>
      <c r="F126" s="100"/>
      <c r="G126" s="100"/>
      <c r="H126" s="100"/>
      <c r="I126" s="100"/>
      <c r="J126" s="131">
        <f>ROUND(J96+J118,2)</f>
        <v>0</v>
      </c>
      <c r="K126" s="10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5" s="2" customFormat="1" ht="6.95" customHeight="1">
      <c r="A127" s="32"/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31" spans="1:31" s="2" customFormat="1" ht="6.95" customHeight="1">
      <c r="A131" s="32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24.95" customHeight="1">
      <c r="A132" s="32"/>
      <c r="B132" s="33"/>
      <c r="C132" s="21" t="s">
        <v>139</v>
      </c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15</v>
      </c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6.5" customHeight="1">
      <c r="A135" s="32"/>
      <c r="B135" s="33"/>
      <c r="C135" s="32"/>
      <c r="D135" s="32"/>
      <c r="E135" s="259" t="str">
        <f>E7</f>
        <v>Gymnázium Einsteinova - obnova plynofikácie</v>
      </c>
      <c r="F135" s="260"/>
      <c r="G135" s="260"/>
      <c r="H135" s="260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97</v>
      </c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6.5" customHeight="1">
      <c r="A137" s="32"/>
      <c r="B137" s="33"/>
      <c r="C137" s="32"/>
      <c r="D137" s="32"/>
      <c r="E137" s="244" t="str">
        <f>E9</f>
        <v>01 - Obnova areálového plynovodu a vnútornej plynofikácie</v>
      </c>
      <c r="F137" s="261"/>
      <c r="G137" s="261"/>
      <c r="H137" s="261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6.95" customHeight="1">
      <c r="A138" s="32"/>
      <c r="B138" s="33"/>
      <c r="C138" s="32"/>
      <c r="D138" s="32"/>
      <c r="E138" s="32"/>
      <c r="F138" s="32"/>
      <c r="G138" s="32"/>
      <c r="H138" s="32"/>
      <c r="I138" s="3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2" customHeight="1">
      <c r="A139" s="32"/>
      <c r="B139" s="33"/>
      <c r="C139" s="27" t="s">
        <v>19</v>
      </c>
      <c r="D139" s="32"/>
      <c r="E139" s="32"/>
      <c r="F139" s="25" t="str">
        <f>F12</f>
        <v xml:space="preserve"> </v>
      </c>
      <c r="G139" s="32"/>
      <c r="H139" s="32"/>
      <c r="I139" s="27" t="s">
        <v>21</v>
      </c>
      <c r="J139" s="55" t="str">
        <f>IF(J12="","",J12)</f>
        <v>3. 8. 2020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6.9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5.2" customHeight="1">
      <c r="A141" s="32"/>
      <c r="B141" s="33"/>
      <c r="C141" s="27" t="s">
        <v>23</v>
      </c>
      <c r="D141" s="32"/>
      <c r="E141" s="32"/>
      <c r="F141" s="25" t="str">
        <f>E15</f>
        <v>Gymnázium A. Einsteina</v>
      </c>
      <c r="G141" s="32"/>
      <c r="H141" s="32"/>
      <c r="I141" s="27" t="s">
        <v>29</v>
      </c>
      <c r="J141" s="30" t="str">
        <f>E21</f>
        <v xml:space="preserve"> </v>
      </c>
      <c r="K141" s="32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15.2" customHeight="1">
      <c r="A142" s="32"/>
      <c r="B142" s="33"/>
      <c r="C142" s="27" t="s">
        <v>27</v>
      </c>
      <c r="D142" s="32"/>
      <c r="E142" s="32"/>
      <c r="F142" s="25" t="str">
        <f>IF(E18="","",E18)</f>
        <v>Vyplň údaj</v>
      </c>
      <c r="G142" s="32"/>
      <c r="H142" s="32"/>
      <c r="I142" s="27" t="s">
        <v>31</v>
      </c>
      <c r="J142" s="30">
        <f>E24</f>
        <v>0</v>
      </c>
      <c r="K142" s="32"/>
      <c r="L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0.35" customHeight="1">
      <c r="A143" s="32"/>
      <c r="B143" s="33"/>
      <c r="C143" s="32"/>
      <c r="D143" s="32"/>
      <c r="E143" s="32"/>
      <c r="F143" s="32"/>
      <c r="G143" s="32"/>
      <c r="H143" s="32"/>
      <c r="I143" s="32"/>
      <c r="J143" s="32"/>
      <c r="K143" s="32"/>
      <c r="L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11" customFormat="1" ht="29.25" customHeight="1">
      <c r="A144" s="132"/>
      <c r="B144" s="133"/>
      <c r="C144" s="134" t="s">
        <v>140</v>
      </c>
      <c r="D144" s="135" t="s">
        <v>58</v>
      </c>
      <c r="E144" s="135" t="s">
        <v>54</v>
      </c>
      <c r="F144" s="135" t="s">
        <v>55</v>
      </c>
      <c r="G144" s="135" t="s">
        <v>141</v>
      </c>
      <c r="H144" s="135" t="s">
        <v>142</v>
      </c>
      <c r="I144" s="135" t="s">
        <v>143</v>
      </c>
      <c r="J144" s="136" t="s">
        <v>107</v>
      </c>
      <c r="K144" s="137" t="s">
        <v>144</v>
      </c>
      <c r="L144" s="138"/>
      <c r="M144" s="62" t="s">
        <v>1</v>
      </c>
      <c r="N144" s="63" t="s">
        <v>37</v>
      </c>
      <c r="O144" s="63" t="s">
        <v>145</v>
      </c>
      <c r="P144" s="63" t="s">
        <v>146</v>
      </c>
      <c r="Q144" s="63" t="s">
        <v>147</v>
      </c>
      <c r="R144" s="63" t="s">
        <v>148</v>
      </c>
      <c r="S144" s="63" t="s">
        <v>149</v>
      </c>
      <c r="T144" s="64" t="s">
        <v>150</v>
      </c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65" s="2" customFormat="1" ht="22.9" customHeight="1">
      <c r="A145" s="32"/>
      <c r="B145" s="33"/>
      <c r="C145" s="69" t="s">
        <v>103</v>
      </c>
      <c r="D145" s="32"/>
      <c r="E145" s="32"/>
      <c r="F145" s="32"/>
      <c r="G145" s="32"/>
      <c r="H145" s="32"/>
      <c r="I145" s="32"/>
      <c r="J145" s="139">
        <f>BK145</f>
        <v>0</v>
      </c>
      <c r="K145" s="32"/>
      <c r="L145" s="33"/>
      <c r="M145" s="65"/>
      <c r="N145" s="56"/>
      <c r="O145" s="66"/>
      <c r="P145" s="140">
        <f>P146+P219+P275+P297+P301</f>
        <v>0</v>
      </c>
      <c r="Q145" s="66"/>
      <c r="R145" s="140">
        <f>R146+R219+R275+R297+R301</f>
        <v>30.66479923</v>
      </c>
      <c r="S145" s="66"/>
      <c r="T145" s="141">
        <f>T146+T219+T275+T297+T301</f>
        <v>0.17414999999999997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72</v>
      </c>
      <c r="AU145" s="17" t="s">
        <v>109</v>
      </c>
      <c r="BK145" s="142">
        <f>BK146+BK219+BK275+BK297+BK301</f>
        <v>0</v>
      </c>
    </row>
    <row r="146" spans="1:65" s="12" customFormat="1" ht="25.9" customHeight="1">
      <c r="B146" s="143"/>
      <c r="D146" s="144" t="s">
        <v>72</v>
      </c>
      <c r="E146" s="145" t="s">
        <v>151</v>
      </c>
      <c r="F146" s="145" t="s">
        <v>152</v>
      </c>
      <c r="I146" s="146"/>
      <c r="J146" s="147">
        <f>BK146</f>
        <v>0</v>
      </c>
      <c r="L146" s="143"/>
      <c r="M146" s="148"/>
      <c r="N146" s="149"/>
      <c r="O146" s="149"/>
      <c r="P146" s="150">
        <f>P147+P184+P188+P192+P204+P217</f>
        <v>0</v>
      </c>
      <c r="Q146" s="149"/>
      <c r="R146" s="150">
        <f>R147+R184+R188+R192+R204+R217</f>
        <v>30.306303</v>
      </c>
      <c r="S146" s="149"/>
      <c r="T146" s="151">
        <f>T147+T184+T188+T192+T204+T217</f>
        <v>2.0249999999999997E-2</v>
      </c>
      <c r="AR146" s="144" t="s">
        <v>81</v>
      </c>
      <c r="AT146" s="152" t="s">
        <v>72</v>
      </c>
      <c r="AU146" s="152" t="s">
        <v>73</v>
      </c>
      <c r="AY146" s="144" t="s">
        <v>153</v>
      </c>
      <c r="BK146" s="153">
        <f>BK147+BK184+BK188+BK192+BK204+BK217</f>
        <v>0</v>
      </c>
    </row>
    <row r="147" spans="1:65" s="12" customFormat="1" ht="22.9" customHeight="1">
      <c r="B147" s="143"/>
      <c r="D147" s="144" t="s">
        <v>72</v>
      </c>
      <c r="E147" s="154" t="s">
        <v>81</v>
      </c>
      <c r="F147" s="154" t="s">
        <v>154</v>
      </c>
      <c r="I147" s="146"/>
      <c r="J147" s="155">
        <f>BK147</f>
        <v>0</v>
      </c>
      <c r="L147" s="143"/>
      <c r="M147" s="148"/>
      <c r="N147" s="149"/>
      <c r="O147" s="149"/>
      <c r="P147" s="150">
        <f>SUM(P148:P183)</f>
        <v>0</v>
      </c>
      <c r="Q147" s="149"/>
      <c r="R147" s="150">
        <f>SUM(R148:R183)</f>
        <v>18.452596</v>
      </c>
      <c r="S147" s="149"/>
      <c r="T147" s="151">
        <f>SUM(T148:T183)</f>
        <v>0</v>
      </c>
      <c r="AR147" s="144" t="s">
        <v>81</v>
      </c>
      <c r="AT147" s="152" t="s">
        <v>72</v>
      </c>
      <c r="AU147" s="152" t="s">
        <v>81</v>
      </c>
      <c r="AY147" s="144" t="s">
        <v>153</v>
      </c>
      <c r="BK147" s="153">
        <f>SUM(BK148:BK183)</f>
        <v>0</v>
      </c>
    </row>
    <row r="148" spans="1:65" s="2" customFormat="1" ht="37.9" customHeight="1">
      <c r="A148" s="32"/>
      <c r="B148" s="121"/>
      <c r="C148" s="156" t="s">
        <v>81</v>
      </c>
      <c r="D148" s="156" t="s">
        <v>155</v>
      </c>
      <c r="E148" s="157" t="s">
        <v>156</v>
      </c>
      <c r="F148" s="158" t="s">
        <v>157</v>
      </c>
      <c r="G148" s="159" t="s">
        <v>158</v>
      </c>
      <c r="H148" s="160">
        <v>5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39</v>
      </c>
      <c r="O148" s="58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159</v>
      </c>
      <c r="AT148" s="168" t="s">
        <v>155</v>
      </c>
      <c r="AU148" s="168" t="s">
        <v>85</v>
      </c>
      <c r="AY148" s="17" t="s">
        <v>153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85</v>
      </c>
      <c r="BK148" s="169">
        <f>ROUND(I148*H148,2)</f>
        <v>0</v>
      </c>
      <c r="BL148" s="17" t="s">
        <v>159</v>
      </c>
      <c r="BM148" s="168" t="s">
        <v>160</v>
      </c>
    </row>
    <row r="149" spans="1:65" s="13" customFormat="1">
      <c r="B149" s="170"/>
      <c r="D149" s="171" t="s">
        <v>161</v>
      </c>
      <c r="E149" s="172" t="s">
        <v>1</v>
      </c>
      <c r="F149" s="173" t="s">
        <v>162</v>
      </c>
      <c r="H149" s="174">
        <v>5</v>
      </c>
      <c r="I149" s="175"/>
      <c r="L149" s="170"/>
      <c r="M149" s="176"/>
      <c r="N149" s="177"/>
      <c r="O149" s="177"/>
      <c r="P149" s="177"/>
      <c r="Q149" s="177"/>
      <c r="R149" s="177"/>
      <c r="S149" s="177"/>
      <c r="T149" s="178"/>
      <c r="AT149" s="172" t="s">
        <v>161</v>
      </c>
      <c r="AU149" s="172" t="s">
        <v>85</v>
      </c>
      <c r="AV149" s="13" t="s">
        <v>85</v>
      </c>
      <c r="AW149" s="13" t="s">
        <v>30</v>
      </c>
      <c r="AX149" s="13" t="s">
        <v>81</v>
      </c>
      <c r="AY149" s="172" t="s">
        <v>153</v>
      </c>
    </row>
    <row r="150" spans="1:65" s="2" customFormat="1" ht="14.45" customHeight="1">
      <c r="A150" s="32"/>
      <c r="B150" s="121"/>
      <c r="C150" s="156" t="s">
        <v>85</v>
      </c>
      <c r="D150" s="156" t="s">
        <v>155</v>
      </c>
      <c r="E150" s="157" t="s">
        <v>163</v>
      </c>
      <c r="F150" s="158" t="s">
        <v>164</v>
      </c>
      <c r="G150" s="159" t="s">
        <v>158</v>
      </c>
      <c r="H150" s="160">
        <v>47.15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39</v>
      </c>
      <c r="O150" s="58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159</v>
      </c>
      <c r="AT150" s="168" t="s">
        <v>155</v>
      </c>
      <c r="AU150" s="168" t="s">
        <v>85</v>
      </c>
      <c r="AY150" s="17" t="s">
        <v>153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85</v>
      </c>
      <c r="BK150" s="169">
        <f>ROUND(I150*H150,2)</f>
        <v>0</v>
      </c>
      <c r="BL150" s="17" t="s">
        <v>159</v>
      </c>
      <c r="BM150" s="168" t="s">
        <v>165</v>
      </c>
    </row>
    <row r="151" spans="1:65" s="13" customFormat="1">
      <c r="B151" s="170"/>
      <c r="D151" s="171" t="s">
        <v>161</v>
      </c>
      <c r="E151" s="172" t="s">
        <v>1</v>
      </c>
      <c r="F151" s="173" t="s">
        <v>166</v>
      </c>
      <c r="H151" s="174">
        <v>47.15</v>
      </c>
      <c r="I151" s="175"/>
      <c r="L151" s="170"/>
      <c r="M151" s="176"/>
      <c r="N151" s="177"/>
      <c r="O151" s="177"/>
      <c r="P151" s="177"/>
      <c r="Q151" s="177"/>
      <c r="R151" s="177"/>
      <c r="S151" s="177"/>
      <c r="T151" s="178"/>
      <c r="AT151" s="172" t="s">
        <v>161</v>
      </c>
      <c r="AU151" s="172" t="s">
        <v>85</v>
      </c>
      <c r="AV151" s="13" t="s">
        <v>85</v>
      </c>
      <c r="AW151" s="13" t="s">
        <v>30</v>
      </c>
      <c r="AX151" s="13" t="s">
        <v>73</v>
      </c>
      <c r="AY151" s="172" t="s">
        <v>153</v>
      </c>
    </row>
    <row r="152" spans="1:65" s="14" customFormat="1">
      <c r="B152" s="179"/>
      <c r="D152" s="171" t="s">
        <v>161</v>
      </c>
      <c r="E152" s="180" t="s">
        <v>83</v>
      </c>
      <c r="F152" s="181" t="s">
        <v>167</v>
      </c>
      <c r="H152" s="182">
        <v>47.15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161</v>
      </c>
      <c r="AU152" s="180" t="s">
        <v>85</v>
      </c>
      <c r="AV152" s="14" t="s">
        <v>159</v>
      </c>
      <c r="AW152" s="14" t="s">
        <v>30</v>
      </c>
      <c r="AX152" s="14" t="s">
        <v>81</v>
      </c>
      <c r="AY152" s="180" t="s">
        <v>153</v>
      </c>
    </row>
    <row r="153" spans="1:65" s="2" customFormat="1" ht="37.9" customHeight="1">
      <c r="A153" s="32"/>
      <c r="B153" s="121"/>
      <c r="C153" s="156" t="s">
        <v>168</v>
      </c>
      <c r="D153" s="156" t="s">
        <v>155</v>
      </c>
      <c r="E153" s="157" t="s">
        <v>169</v>
      </c>
      <c r="F153" s="158" t="s">
        <v>170</v>
      </c>
      <c r="G153" s="159" t="s">
        <v>158</v>
      </c>
      <c r="H153" s="160">
        <v>23.574999999999999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39</v>
      </c>
      <c r="O153" s="58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159</v>
      </c>
      <c r="AT153" s="168" t="s">
        <v>155</v>
      </c>
      <c r="AU153" s="168" t="s">
        <v>85</v>
      </c>
      <c r="AY153" s="17" t="s">
        <v>153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85</v>
      </c>
      <c r="BK153" s="169">
        <f>ROUND(I153*H153,2)</f>
        <v>0</v>
      </c>
      <c r="BL153" s="17" t="s">
        <v>159</v>
      </c>
      <c r="BM153" s="168" t="s">
        <v>171</v>
      </c>
    </row>
    <row r="154" spans="1:65" s="13" customFormat="1">
      <c r="B154" s="170"/>
      <c r="D154" s="171" t="s">
        <v>161</v>
      </c>
      <c r="E154" s="172" t="s">
        <v>1</v>
      </c>
      <c r="F154" s="173" t="s">
        <v>172</v>
      </c>
      <c r="H154" s="174">
        <v>23.574999999999999</v>
      </c>
      <c r="I154" s="175"/>
      <c r="L154" s="170"/>
      <c r="M154" s="176"/>
      <c r="N154" s="177"/>
      <c r="O154" s="177"/>
      <c r="P154" s="177"/>
      <c r="Q154" s="177"/>
      <c r="R154" s="177"/>
      <c r="S154" s="177"/>
      <c r="T154" s="178"/>
      <c r="AT154" s="172" t="s">
        <v>161</v>
      </c>
      <c r="AU154" s="172" t="s">
        <v>85</v>
      </c>
      <c r="AV154" s="13" t="s">
        <v>85</v>
      </c>
      <c r="AW154" s="13" t="s">
        <v>30</v>
      </c>
      <c r="AX154" s="13" t="s">
        <v>81</v>
      </c>
      <c r="AY154" s="172" t="s">
        <v>153</v>
      </c>
    </row>
    <row r="155" spans="1:65" s="2" customFormat="1" ht="24.2" customHeight="1">
      <c r="A155" s="32"/>
      <c r="B155" s="121"/>
      <c r="C155" s="156" t="s">
        <v>159</v>
      </c>
      <c r="D155" s="156" t="s">
        <v>155</v>
      </c>
      <c r="E155" s="157" t="s">
        <v>173</v>
      </c>
      <c r="F155" s="158" t="s">
        <v>174</v>
      </c>
      <c r="G155" s="159" t="s">
        <v>158</v>
      </c>
      <c r="H155" s="160">
        <v>16.399999999999999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39</v>
      </c>
      <c r="O155" s="58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159</v>
      </c>
      <c r="AT155" s="168" t="s">
        <v>155</v>
      </c>
      <c r="AU155" s="168" t="s">
        <v>85</v>
      </c>
      <c r="AY155" s="17" t="s">
        <v>153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85</v>
      </c>
      <c r="BK155" s="169">
        <f>ROUND(I155*H155,2)</f>
        <v>0</v>
      </c>
      <c r="BL155" s="17" t="s">
        <v>159</v>
      </c>
      <c r="BM155" s="168" t="s">
        <v>175</v>
      </c>
    </row>
    <row r="156" spans="1:65" s="13" customFormat="1">
      <c r="B156" s="170"/>
      <c r="D156" s="171" t="s">
        <v>161</v>
      </c>
      <c r="E156" s="172" t="s">
        <v>1</v>
      </c>
      <c r="F156" s="173" t="s">
        <v>83</v>
      </c>
      <c r="H156" s="174">
        <v>47.15</v>
      </c>
      <c r="I156" s="175"/>
      <c r="L156" s="170"/>
      <c r="M156" s="176"/>
      <c r="N156" s="177"/>
      <c r="O156" s="177"/>
      <c r="P156" s="177"/>
      <c r="Q156" s="177"/>
      <c r="R156" s="177"/>
      <c r="S156" s="177"/>
      <c r="T156" s="178"/>
      <c r="AT156" s="172" t="s">
        <v>161</v>
      </c>
      <c r="AU156" s="172" t="s">
        <v>85</v>
      </c>
      <c r="AV156" s="13" t="s">
        <v>85</v>
      </c>
      <c r="AW156" s="13" t="s">
        <v>30</v>
      </c>
      <c r="AX156" s="13" t="s">
        <v>73</v>
      </c>
      <c r="AY156" s="172" t="s">
        <v>153</v>
      </c>
    </row>
    <row r="157" spans="1:65" s="13" customFormat="1">
      <c r="B157" s="170"/>
      <c r="D157" s="171" t="s">
        <v>161</v>
      </c>
      <c r="E157" s="172" t="s">
        <v>1</v>
      </c>
      <c r="F157" s="173" t="s">
        <v>176</v>
      </c>
      <c r="H157" s="174">
        <v>-30.75</v>
      </c>
      <c r="I157" s="175"/>
      <c r="L157" s="170"/>
      <c r="M157" s="176"/>
      <c r="N157" s="177"/>
      <c r="O157" s="177"/>
      <c r="P157" s="177"/>
      <c r="Q157" s="177"/>
      <c r="R157" s="177"/>
      <c r="S157" s="177"/>
      <c r="T157" s="178"/>
      <c r="AT157" s="172" t="s">
        <v>161</v>
      </c>
      <c r="AU157" s="172" t="s">
        <v>85</v>
      </c>
      <c r="AV157" s="13" t="s">
        <v>85</v>
      </c>
      <c r="AW157" s="13" t="s">
        <v>30</v>
      </c>
      <c r="AX157" s="13" t="s">
        <v>73</v>
      </c>
      <c r="AY157" s="172" t="s">
        <v>153</v>
      </c>
    </row>
    <row r="158" spans="1:65" s="14" customFormat="1">
      <c r="B158" s="179"/>
      <c r="D158" s="171" t="s">
        <v>161</v>
      </c>
      <c r="E158" s="180" t="s">
        <v>93</v>
      </c>
      <c r="F158" s="181" t="s">
        <v>167</v>
      </c>
      <c r="H158" s="182">
        <v>16.399999999999999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0" t="s">
        <v>161</v>
      </c>
      <c r="AU158" s="180" t="s">
        <v>85</v>
      </c>
      <c r="AV158" s="14" t="s">
        <v>159</v>
      </c>
      <c r="AW158" s="14" t="s">
        <v>30</v>
      </c>
      <c r="AX158" s="14" t="s">
        <v>81</v>
      </c>
      <c r="AY158" s="180" t="s">
        <v>153</v>
      </c>
    </row>
    <row r="159" spans="1:65" s="2" customFormat="1" ht="37.9" customHeight="1">
      <c r="A159" s="32"/>
      <c r="B159" s="121"/>
      <c r="C159" s="156" t="s">
        <v>177</v>
      </c>
      <c r="D159" s="156" t="s">
        <v>155</v>
      </c>
      <c r="E159" s="157" t="s">
        <v>178</v>
      </c>
      <c r="F159" s="158" t="s">
        <v>179</v>
      </c>
      <c r="G159" s="159" t="s">
        <v>158</v>
      </c>
      <c r="H159" s="160">
        <v>360.8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39</v>
      </c>
      <c r="O159" s="58"/>
      <c r="P159" s="166">
        <f>O159*H159</f>
        <v>0</v>
      </c>
      <c r="Q159" s="166">
        <v>0</v>
      </c>
      <c r="R159" s="166">
        <f>Q159*H159</f>
        <v>0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159</v>
      </c>
      <c r="AT159" s="168" t="s">
        <v>155</v>
      </c>
      <c r="AU159" s="168" t="s">
        <v>85</v>
      </c>
      <c r="AY159" s="17" t="s">
        <v>153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85</v>
      </c>
      <c r="BK159" s="169">
        <f>ROUND(I159*H159,2)</f>
        <v>0</v>
      </c>
      <c r="BL159" s="17" t="s">
        <v>159</v>
      </c>
      <c r="BM159" s="168" t="s">
        <v>180</v>
      </c>
    </row>
    <row r="160" spans="1:65" s="13" customFormat="1">
      <c r="B160" s="170"/>
      <c r="D160" s="171" t="s">
        <v>161</v>
      </c>
      <c r="E160" s="172" t="s">
        <v>1</v>
      </c>
      <c r="F160" s="173" t="s">
        <v>181</v>
      </c>
      <c r="H160" s="174">
        <v>360.8</v>
      </c>
      <c r="I160" s="175"/>
      <c r="L160" s="170"/>
      <c r="M160" s="176"/>
      <c r="N160" s="177"/>
      <c r="O160" s="177"/>
      <c r="P160" s="177"/>
      <c r="Q160" s="177"/>
      <c r="R160" s="177"/>
      <c r="S160" s="177"/>
      <c r="T160" s="178"/>
      <c r="AT160" s="172" t="s">
        <v>161</v>
      </c>
      <c r="AU160" s="172" t="s">
        <v>85</v>
      </c>
      <c r="AV160" s="13" t="s">
        <v>85</v>
      </c>
      <c r="AW160" s="13" t="s">
        <v>30</v>
      </c>
      <c r="AX160" s="13" t="s">
        <v>81</v>
      </c>
      <c r="AY160" s="172" t="s">
        <v>153</v>
      </c>
    </row>
    <row r="161" spans="1:65" s="2" customFormat="1" ht="14.45" customHeight="1">
      <c r="A161" s="32"/>
      <c r="B161" s="121"/>
      <c r="C161" s="156" t="s">
        <v>182</v>
      </c>
      <c r="D161" s="156" t="s">
        <v>155</v>
      </c>
      <c r="E161" s="157" t="s">
        <v>183</v>
      </c>
      <c r="F161" s="158" t="s">
        <v>184</v>
      </c>
      <c r="G161" s="159" t="s">
        <v>158</v>
      </c>
      <c r="H161" s="160">
        <v>16.399999999999999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39</v>
      </c>
      <c r="O161" s="58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159</v>
      </c>
      <c r="AT161" s="168" t="s">
        <v>155</v>
      </c>
      <c r="AU161" s="168" t="s">
        <v>85</v>
      </c>
      <c r="AY161" s="17" t="s">
        <v>153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85</v>
      </c>
      <c r="BK161" s="169">
        <f>ROUND(I161*H161,2)</f>
        <v>0</v>
      </c>
      <c r="BL161" s="17" t="s">
        <v>159</v>
      </c>
      <c r="BM161" s="168" t="s">
        <v>185</v>
      </c>
    </row>
    <row r="162" spans="1:65" s="13" customFormat="1">
      <c r="B162" s="170"/>
      <c r="D162" s="171" t="s">
        <v>161</v>
      </c>
      <c r="E162" s="172" t="s">
        <v>1</v>
      </c>
      <c r="F162" s="173" t="s">
        <v>93</v>
      </c>
      <c r="H162" s="174">
        <v>16.399999999999999</v>
      </c>
      <c r="I162" s="175"/>
      <c r="L162" s="170"/>
      <c r="M162" s="176"/>
      <c r="N162" s="177"/>
      <c r="O162" s="177"/>
      <c r="P162" s="177"/>
      <c r="Q162" s="177"/>
      <c r="R162" s="177"/>
      <c r="S162" s="177"/>
      <c r="T162" s="178"/>
      <c r="AT162" s="172" t="s">
        <v>161</v>
      </c>
      <c r="AU162" s="172" t="s">
        <v>85</v>
      </c>
      <c r="AV162" s="13" t="s">
        <v>85</v>
      </c>
      <c r="AW162" s="13" t="s">
        <v>30</v>
      </c>
      <c r="AX162" s="13" t="s">
        <v>81</v>
      </c>
      <c r="AY162" s="172" t="s">
        <v>153</v>
      </c>
    </row>
    <row r="163" spans="1:65" s="2" customFormat="1" ht="24.2" customHeight="1">
      <c r="A163" s="32"/>
      <c r="B163" s="121"/>
      <c r="C163" s="156" t="s">
        <v>186</v>
      </c>
      <c r="D163" s="156" t="s">
        <v>155</v>
      </c>
      <c r="E163" s="157" t="s">
        <v>187</v>
      </c>
      <c r="F163" s="158" t="s">
        <v>188</v>
      </c>
      <c r="G163" s="159" t="s">
        <v>189</v>
      </c>
      <c r="H163" s="160">
        <v>29.52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39</v>
      </c>
      <c r="O163" s="58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159</v>
      </c>
      <c r="AT163" s="168" t="s">
        <v>155</v>
      </c>
      <c r="AU163" s="168" t="s">
        <v>85</v>
      </c>
      <c r="AY163" s="17" t="s">
        <v>153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85</v>
      </c>
      <c r="BK163" s="169">
        <f>ROUND(I163*H163,2)</f>
        <v>0</v>
      </c>
      <c r="BL163" s="17" t="s">
        <v>159</v>
      </c>
      <c r="BM163" s="168" t="s">
        <v>190</v>
      </c>
    </row>
    <row r="164" spans="1:65" s="13" customFormat="1">
      <c r="B164" s="170"/>
      <c r="D164" s="171" t="s">
        <v>161</v>
      </c>
      <c r="E164" s="172" t="s">
        <v>1</v>
      </c>
      <c r="F164" s="173" t="s">
        <v>191</v>
      </c>
      <c r="H164" s="174">
        <v>29.52</v>
      </c>
      <c r="I164" s="175"/>
      <c r="L164" s="170"/>
      <c r="M164" s="176"/>
      <c r="N164" s="177"/>
      <c r="O164" s="177"/>
      <c r="P164" s="177"/>
      <c r="Q164" s="177"/>
      <c r="R164" s="177"/>
      <c r="S164" s="177"/>
      <c r="T164" s="178"/>
      <c r="AT164" s="172" t="s">
        <v>161</v>
      </c>
      <c r="AU164" s="172" t="s">
        <v>85</v>
      </c>
      <c r="AV164" s="13" t="s">
        <v>85</v>
      </c>
      <c r="AW164" s="13" t="s">
        <v>30</v>
      </c>
      <c r="AX164" s="13" t="s">
        <v>81</v>
      </c>
      <c r="AY164" s="172" t="s">
        <v>153</v>
      </c>
    </row>
    <row r="165" spans="1:65" s="2" customFormat="1" ht="24.2" customHeight="1">
      <c r="A165" s="32"/>
      <c r="B165" s="121"/>
      <c r="C165" s="156" t="s">
        <v>192</v>
      </c>
      <c r="D165" s="156" t="s">
        <v>155</v>
      </c>
      <c r="E165" s="157" t="s">
        <v>193</v>
      </c>
      <c r="F165" s="158" t="s">
        <v>194</v>
      </c>
      <c r="G165" s="159" t="s">
        <v>158</v>
      </c>
      <c r="H165" s="160">
        <v>30.75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39</v>
      </c>
      <c r="O165" s="58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159</v>
      </c>
      <c r="AT165" s="168" t="s">
        <v>155</v>
      </c>
      <c r="AU165" s="168" t="s">
        <v>85</v>
      </c>
      <c r="AY165" s="17" t="s">
        <v>153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85</v>
      </c>
      <c r="BK165" s="169">
        <f>ROUND(I165*H165,2)</f>
        <v>0</v>
      </c>
      <c r="BL165" s="17" t="s">
        <v>159</v>
      </c>
      <c r="BM165" s="168" t="s">
        <v>195</v>
      </c>
    </row>
    <row r="166" spans="1:65" s="13" customFormat="1">
      <c r="B166" s="170"/>
      <c r="D166" s="171" t="s">
        <v>161</v>
      </c>
      <c r="E166" s="172" t="s">
        <v>1</v>
      </c>
      <c r="F166" s="173" t="s">
        <v>83</v>
      </c>
      <c r="H166" s="174">
        <v>47.15</v>
      </c>
      <c r="I166" s="175"/>
      <c r="L166" s="170"/>
      <c r="M166" s="176"/>
      <c r="N166" s="177"/>
      <c r="O166" s="177"/>
      <c r="P166" s="177"/>
      <c r="Q166" s="177"/>
      <c r="R166" s="177"/>
      <c r="S166" s="177"/>
      <c r="T166" s="178"/>
      <c r="AT166" s="172" t="s">
        <v>161</v>
      </c>
      <c r="AU166" s="172" t="s">
        <v>85</v>
      </c>
      <c r="AV166" s="13" t="s">
        <v>85</v>
      </c>
      <c r="AW166" s="13" t="s">
        <v>30</v>
      </c>
      <c r="AX166" s="13" t="s">
        <v>73</v>
      </c>
      <c r="AY166" s="172" t="s">
        <v>153</v>
      </c>
    </row>
    <row r="167" spans="1:65" s="13" customFormat="1">
      <c r="B167" s="170"/>
      <c r="D167" s="171" t="s">
        <v>161</v>
      </c>
      <c r="E167" s="172" t="s">
        <v>1</v>
      </c>
      <c r="F167" s="173" t="s">
        <v>196</v>
      </c>
      <c r="H167" s="174">
        <v>-6.15</v>
      </c>
      <c r="I167" s="175"/>
      <c r="L167" s="170"/>
      <c r="M167" s="176"/>
      <c r="N167" s="177"/>
      <c r="O167" s="177"/>
      <c r="P167" s="177"/>
      <c r="Q167" s="177"/>
      <c r="R167" s="177"/>
      <c r="S167" s="177"/>
      <c r="T167" s="178"/>
      <c r="AT167" s="172" t="s">
        <v>161</v>
      </c>
      <c r="AU167" s="172" t="s">
        <v>85</v>
      </c>
      <c r="AV167" s="13" t="s">
        <v>85</v>
      </c>
      <c r="AW167" s="13" t="s">
        <v>30</v>
      </c>
      <c r="AX167" s="13" t="s">
        <v>73</v>
      </c>
      <c r="AY167" s="172" t="s">
        <v>153</v>
      </c>
    </row>
    <row r="168" spans="1:65" s="13" customFormat="1">
      <c r="B168" s="170"/>
      <c r="D168" s="171" t="s">
        <v>161</v>
      </c>
      <c r="E168" s="172" t="s">
        <v>1</v>
      </c>
      <c r="F168" s="173" t="s">
        <v>197</v>
      </c>
      <c r="H168" s="174">
        <v>-10.25</v>
      </c>
      <c r="I168" s="175"/>
      <c r="L168" s="170"/>
      <c r="M168" s="176"/>
      <c r="N168" s="177"/>
      <c r="O168" s="177"/>
      <c r="P168" s="177"/>
      <c r="Q168" s="177"/>
      <c r="R168" s="177"/>
      <c r="S168" s="177"/>
      <c r="T168" s="178"/>
      <c r="AT168" s="172" t="s">
        <v>161</v>
      </c>
      <c r="AU168" s="172" t="s">
        <v>85</v>
      </c>
      <c r="AV168" s="13" t="s">
        <v>85</v>
      </c>
      <c r="AW168" s="13" t="s">
        <v>30</v>
      </c>
      <c r="AX168" s="13" t="s">
        <v>73</v>
      </c>
      <c r="AY168" s="172" t="s">
        <v>153</v>
      </c>
    </row>
    <row r="169" spans="1:65" s="14" customFormat="1">
      <c r="B169" s="179"/>
      <c r="D169" s="171" t="s">
        <v>161</v>
      </c>
      <c r="E169" s="180" t="s">
        <v>91</v>
      </c>
      <c r="F169" s="181" t="s">
        <v>167</v>
      </c>
      <c r="H169" s="182">
        <v>30.75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0" t="s">
        <v>161</v>
      </c>
      <c r="AU169" s="180" t="s">
        <v>85</v>
      </c>
      <c r="AV169" s="14" t="s">
        <v>159</v>
      </c>
      <c r="AW169" s="14" t="s">
        <v>30</v>
      </c>
      <c r="AX169" s="14" t="s">
        <v>81</v>
      </c>
      <c r="AY169" s="180" t="s">
        <v>153</v>
      </c>
    </row>
    <row r="170" spans="1:65" s="2" customFormat="1" ht="24.2" customHeight="1">
      <c r="A170" s="32"/>
      <c r="B170" s="121"/>
      <c r="C170" s="156" t="s">
        <v>198</v>
      </c>
      <c r="D170" s="156" t="s">
        <v>155</v>
      </c>
      <c r="E170" s="157" t="s">
        <v>199</v>
      </c>
      <c r="F170" s="158" t="s">
        <v>200</v>
      </c>
      <c r="G170" s="159" t="s">
        <v>158</v>
      </c>
      <c r="H170" s="160">
        <v>10.25</v>
      </c>
      <c r="I170" s="161"/>
      <c r="J170" s="162">
        <f>ROUND(I170*H170,2)</f>
        <v>0</v>
      </c>
      <c r="K170" s="163"/>
      <c r="L170" s="33"/>
      <c r="M170" s="164" t="s">
        <v>1</v>
      </c>
      <c r="N170" s="165" t="s">
        <v>39</v>
      </c>
      <c r="O170" s="58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159</v>
      </c>
      <c r="AT170" s="168" t="s">
        <v>155</v>
      </c>
      <c r="AU170" s="168" t="s">
        <v>85</v>
      </c>
      <c r="AY170" s="17" t="s">
        <v>153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85</v>
      </c>
      <c r="BK170" s="169">
        <f>ROUND(I170*H170,2)</f>
        <v>0</v>
      </c>
      <c r="BL170" s="17" t="s">
        <v>159</v>
      </c>
      <c r="BM170" s="168" t="s">
        <v>201</v>
      </c>
    </row>
    <row r="171" spans="1:65" s="13" customFormat="1">
      <c r="B171" s="170"/>
      <c r="D171" s="171" t="s">
        <v>161</v>
      </c>
      <c r="E171" s="172" t="s">
        <v>1</v>
      </c>
      <c r="F171" s="173" t="s">
        <v>202</v>
      </c>
      <c r="H171" s="174">
        <v>10.25</v>
      </c>
      <c r="I171" s="175"/>
      <c r="L171" s="170"/>
      <c r="M171" s="176"/>
      <c r="N171" s="177"/>
      <c r="O171" s="177"/>
      <c r="P171" s="177"/>
      <c r="Q171" s="177"/>
      <c r="R171" s="177"/>
      <c r="S171" s="177"/>
      <c r="T171" s="178"/>
      <c r="AT171" s="172" t="s">
        <v>161</v>
      </c>
      <c r="AU171" s="172" t="s">
        <v>85</v>
      </c>
      <c r="AV171" s="13" t="s">
        <v>85</v>
      </c>
      <c r="AW171" s="13" t="s">
        <v>30</v>
      </c>
      <c r="AX171" s="13" t="s">
        <v>73</v>
      </c>
      <c r="AY171" s="172" t="s">
        <v>153</v>
      </c>
    </row>
    <row r="172" spans="1:65" s="14" customFormat="1">
      <c r="B172" s="179"/>
      <c r="D172" s="171" t="s">
        <v>161</v>
      </c>
      <c r="E172" s="180" t="s">
        <v>89</v>
      </c>
      <c r="F172" s="181" t="s">
        <v>167</v>
      </c>
      <c r="H172" s="182">
        <v>10.25</v>
      </c>
      <c r="I172" s="183"/>
      <c r="L172" s="179"/>
      <c r="M172" s="184"/>
      <c r="N172" s="185"/>
      <c r="O172" s="185"/>
      <c r="P172" s="185"/>
      <c r="Q172" s="185"/>
      <c r="R172" s="185"/>
      <c r="S172" s="185"/>
      <c r="T172" s="186"/>
      <c r="AT172" s="180" t="s">
        <v>161</v>
      </c>
      <c r="AU172" s="180" t="s">
        <v>85</v>
      </c>
      <c r="AV172" s="14" t="s">
        <v>159</v>
      </c>
      <c r="AW172" s="14" t="s">
        <v>30</v>
      </c>
      <c r="AX172" s="14" t="s">
        <v>81</v>
      </c>
      <c r="AY172" s="180" t="s">
        <v>153</v>
      </c>
    </row>
    <row r="173" spans="1:65" s="2" customFormat="1" ht="14.45" customHeight="1">
      <c r="A173" s="32"/>
      <c r="B173" s="121"/>
      <c r="C173" s="187" t="s">
        <v>203</v>
      </c>
      <c r="D173" s="187" t="s">
        <v>204</v>
      </c>
      <c r="E173" s="188" t="s">
        <v>205</v>
      </c>
      <c r="F173" s="189" t="s">
        <v>206</v>
      </c>
      <c r="G173" s="190" t="s">
        <v>189</v>
      </c>
      <c r="H173" s="191">
        <v>18.45</v>
      </c>
      <c r="I173" s="192"/>
      <c r="J173" s="193">
        <f>ROUND(I173*H173,2)</f>
        <v>0</v>
      </c>
      <c r="K173" s="194"/>
      <c r="L173" s="195"/>
      <c r="M173" s="196" t="s">
        <v>1</v>
      </c>
      <c r="N173" s="197" t="s">
        <v>39</v>
      </c>
      <c r="O173" s="58"/>
      <c r="P173" s="166">
        <f>O173*H173</f>
        <v>0</v>
      </c>
      <c r="Q173" s="166">
        <v>1</v>
      </c>
      <c r="R173" s="166">
        <f>Q173*H173</f>
        <v>18.45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192</v>
      </c>
      <c r="AT173" s="168" t="s">
        <v>204</v>
      </c>
      <c r="AU173" s="168" t="s">
        <v>85</v>
      </c>
      <c r="AY173" s="17" t="s">
        <v>153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85</v>
      </c>
      <c r="BK173" s="169">
        <f>ROUND(I173*H173,2)</f>
        <v>0</v>
      </c>
      <c r="BL173" s="17" t="s">
        <v>159</v>
      </c>
      <c r="BM173" s="168" t="s">
        <v>207</v>
      </c>
    </row>
    <row r="174" spans="1:65" s="13" customFormat="1">
      <c r="B174" s="170"/>
      <c r="D174" s="171" t="s">
        <v>161</v>
      </c>
      <c r="E174" s="172" t="s">
        <v>1</v>
      </c>
      <c r="F174" s="173" t="s">
        <v>208</v>
      </c>
      <c r="H174" s="174">
        <v>18.45</v>
      </c>
      <c r="I174" s="175"/>
      <c r="L174" s="170"/>
      <c r="M174" s="176"/>
      <c r="N174" s="177"/>
      <c r="O174" s="177"/>
      <c r="P174" s="177"/>
      <c r="Q174" s="177"/>
      <c r="R174" s="177"/>
      <c r="S174" s="177"/>
      <c r="T174" s="178"/>
      <c r="AT174" s="172" t="s">
        <v>161</v>
      </c>
      <c r="AU174" s="172" t="s">
        <v>85</v>
      </c>
      <c r="AV174" s="13" t="s">
        <v>85</v>
      </c>
      <c r="AW174" s="13" t="s">
        <v>30</v>
      </c>
      <c r="AX174" s="13" t="s">
        <v>81</v>
      </c>
      <c r="AY174" s="172" t="s">
        <v>153</v>
      </c>
    </row>
    <row r="175" spans="1:65" s="2" customFormat="1" ht="14.45" customHeight="1">
      <c r="A175" s="32"/>
      <c r="B175" s="121"/>
      <c r="C175" s="156" t="s">
        <v>209</v>
      </c>
      <c r="D175" s="156" t="s">
        <v>155</v>
      </c>
      <c r="E175" s="157" t="s">
        <v>210</v>
      </c>
      <c r="F175" s="158" t="s">
        <v>211</v>
      </c>
      <c r="G175" s="159" t="s">
        <v>212</v>
      </c>
      <c r="H175" s="160">
        <v>84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39</v>
      </c>
      <c r="O175" s="58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159</v>
      </c>
      <c r="AT175" s="168" t="s">
        <v>155</v>
      </c>
      <c r="AU175" s="168" t="s">
        <v>85</v>
      </c>
      <c r="AY175" s="17" t="s">
        <v>153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85</v>
      </c>
      <c r="BK175" s="169">
        <f>ROUND(I175*H175,2)</f>
        <v>0</v>
      </c>
      <c r="BL175" s="17" t="s">
        <v>159</v>
      </c>
      <c r="BM175" s="168" t="s">
        <v>213</v>
      </c>
    </row>
    <row r="176" spans="1:65" s="13" customFormat="1">
      <c r="B176" s="170"/>
      <c r="D176" s="171" t="s">
        <v>161</v>
      </c>
      <c r="E176" s="172" t="s">
        <v>1</v>
      </c>
      <c r="F176" s="173" t="s">
        <v>101</v>
      </c>
      <c r="H176" s="174">
        <v>84</v>
      </c>
      <c r="I176" s="175"/>
      <c r="L176" s="170"/>
      <c r="M176" s="176"/>
      <c r="N176" s="177"/>
      <c r="O176" s="177"/>
      <c r="P176" s="177"/>
      <c r="Q176" s="177"/>
      <c r="R176" s="177"/>
      <c r="S176" s="177"/>
      <c r="T176" s="178"/>
      <c r="AT176" s="172" t="s">
        <v>161</v>
      </c>
      <c r="AU176" s="172" t="s">
        <v>85</v>
      </c>
      <c r="AV176" s="13" t="s">
        <v>85</v>
      </c>
      <c r="AW176" s="13" t="s">
        <v>30</v>
      </c>
      <c r="AX176" s="13" t="s">
        <v>81</v>
      </c>
      <c r="AY176" s="172" t="s">
        <v>153</v>
      </c>
    </row>
    <row r="177" spans="1:65" s="2" customFormat="1" ht="14.45" customHeight="1">
      <c r="A177" s="32"/>
      <c r="B177" s="121"/>
      <c r="C177" s="187" t="s">
        <v>214</v>
      </c>
      <c r="D177" s="187" t="s">
        <v>204</v>
      </c>
      <c r="E177" s="188" t="s">
        <v>215</v>
      </c>
      <c r="F177" s="189" t="s">
        <v>216</v>
      </c>
      <c r="G177" s="190" t="s">
        <v>217</v>
      </c>
      <c r="H177" s="191">
        <v>2.5960000000000001</v>
      </c>
      <c r="I177" s="192"/>
      <c r="J177" s="193">
        <f>ROUND(I177*H177,2)</f>
        <v>0</v>
      </c>
      <c r="K177" s="194"/>
      <c r="L177" s="195"/>
      <c r="M177" s="196" t="s">
        <v>1</v>
      </c>
      <c r="N177" s="197" t="s">
        <v>39</v>
      </c>
      <c r="O177" s="58"/>
      <c r="P177" s="166">
        <f>O177*H177</f>
        <v>0</v>
      </c>
      <c r="Q177" s="166">
        <v>1E-3</v>
      </c>
      <c r="R177" s="166">
        <f>Q177*H177</f>
        <v>2.5960000000000002E-3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192</v>
      </c>
      <c r="AT177" s="168" t="s">
        <v>204</v>
      </c>
      <c r="AU177" s="168" t="s">
        <v>85</v>
      </c>
      <c r="AY177" s="17" t="s">
        <v>153</v>
      </c>
      <c r="BE177" s="169">
        <f>IF(N177="základná",J177,0)</f>
        <v>0</v>
      </c>
      <c r="BF177" s="169">
        <f>IF(N177="znížená",J177,0)</f>
        <v>0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85</v>
      </c>
      <c r="BK177" s="169">
        <f>ROUND(I177*H177,2)</f>
        <v>0</v>
      </c>
      <c r="BL177" s="17" t="s">
        <v>159</v>
      </c>
      <c r="BM177" s="168" t="s">
        <v>218</v>
      </c>
    </row>
    <row r="178" spans="1:65" s="13" customFormat="1">
      <c r="B178" s="170"/>
      <c r="D178" s="171" t="s">
        <v>161</v>
      </c>
      <c r="F178" s="173" t="s">
        <v>219</v>
      </c>
      <c r="H178" s="174">
        <v>2.5960000000000001</v>
      </c>
      <c r="I178" s="175"/>
      <c r="L178" s="170"/>
      <c r="M178" s="176"/>
      <c r="N178" s="177"/>
      <c r="O178" s="177"/>
      <c r="P178" s="177"/>
      <c r="Q178" s="177"/>
      <c r="R178" s="177"/>
      <c r="S178" s="177"/>
      <c r="T178" s="178"/>
      <c r="AT178" s="172" t="s">
        <v>161</v>
      </c>
      <c r="AU178" s="172" t="s">
        <v>85</v>
      </c>
      <c r="AV178" s="13" t="s">
        <v>85</v>
      </c>
      <c r="AW178" s="13" t="s">
        <v>3</v>
      </c>
      <c r="AX178" s="13" t="s">
        <v>81</v>
      </c>
      <c r="AY178" s="172" t="s">
        <v>153</v>
      </c>
    </row>
    <row r="179" spans="1:65" s="2" customFormat="1" ht="24.2" customHeight="1">
      <c r="A179" s="32"/>
      <c r="B179" s="121"/>
      <c r="C179" s="156" t="s">
        <v>220</v>
      </c>
      <c r="D179" s="156" t="s">
        <v>155</v>
      </c>
      <c r="E179" s="157" t="s">
        <v>221</v>
      </c>
      <c r="F179" s="158" t="s">
        <v>222</v>
      </c>
      <c r="G179" s="159" t="s">
        <v>212</v>
      </c>
      <c r="H179" s="160">
        <v>84</v>
      </c>
      <c r="I179" s="161"/>
      <c r="J179" s="162">
        <f>ROUND(I179*H179,2)</f>
        <v>0</v>
      </c>
      <c r="K179" s="163"/>
      <c r="L179" s="33"/>
      <c r="M179" s="164" t="s">
        <v>1</v>
      </c>
      <c r="N179" s="165" t="s">
        <v>39</v>
      </c>
      <c r="O179" s="58"/>
      <c r="P179" s="166">
        <f>O179*H179</f>
        <v>0</v>
      </c>
      <c r="Q179" s="166">
        <v>0</v>
      </c>
      <c r="R179" s="166">
        <f>Q179*H179</f>
        <v>0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159</v>
      </c>
      <c r="AT179" s="168" t="s">
        <v>155</v>
      </c>
      <c r="AU179" s="168" t="s">
        <v>85</v>
      </c>
      <c r="AY179" s="17" t="s">
        <v>153</v>
      </c>
      <c r="BE179" s="169">
        <f>IF(N179="základná",J179,0)</f>
        <v>0</v>
      </c>
      <c r="BF179" s="169">
        <f>IF(N179="znížená",J179,0)</f>
        <v>0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85</v>
      </c>
      <c r="BK179" s="169">
        <f>ROUND(I179*H179,2)</f>
        <v>0</v>
      </c>
      <c r="BL179" s="17" t="s">
        <v>159</v>
      </c>
      <c r="BM179" s="168" t="s">
        <v>223</v>
      </c>
    </row>
    <row r="180" spans="1:65" s="2" customFormat="1" ht="24.2" customHeight="1">
      <c r="A180" s="32"/>
      <c r="B180" s="121"/>
      <c r="C180" s="156" t="s">
        <v>224</v>
      </c>
      <c r="D180" s="156" t="s">
        <v>155</v>
      </c>
      <c r="E180" s="157" t="s">
        <v>225</v>
      </c>
      <c r="F180" s="158" t="s">
        <v>226</v>
      </c>
      <c r="G180" s="159" t="s">
        <v>212</v>
      </c>
      <c r="H180" s="160">
        <v>168</v>
      </c>
      <c r="I180" s="161"/>
      <c r="J180" s="162">
        <f>ROUND(I180*H180,2)</f>
        <v>0</v>
      </c>
      <c r="K180" s="163"/>
      <c r="L180" s="33"/>
      <c r="M180" s="164" t="s">
        <v>1</v>
      </c>
      <c r="N180" s="165" t="s">
        <v>39</v>
      </c>
      <c r="O180" s="58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159</v>
      </c>
      <c r="AT180" s="168" t="s">
        <v>155</v>
      </c>
      <c r="AU180" s="168" t="s">
        <v>85</v>
      </c>
      <c r="AY180" s="17" t="s">
        <v>153</v>
      </c>
      <c r="BE180" s="169">
        <f>IF(N180="základná",J180,0)</f>
        <v>0</v>
      </c>
      <c r="BF180" s="169">
        <f>IF(N180="znížená",J180,0)</f>
        <v>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85</v>
      </c>
      <c r="BK180" s="169">
        <f>ROUND(I180*H180,2)</f>
        <v>0</v>
      </c>
      <c r="BL180" s="17" t="s">
        <v>159</v>
      </c>
      <c r="BM180" s="168" t="s">
        <v>227</v>
      </c>
    </row>
    <row r="181" spans="1:65" s="13" customFormat="1">
      <c r="B181" s="170"/>
      <c r="D181" s="171" t="s">
        <v>161</v>
      </c>
      <c r="F181" s="173" t="s">
        <v>228</v>
      </c>
      <c r="H181" s="174">
        <v>168</v>
      </c>
      <c r="I181" s="175"/>
      <c r="L181" s="170"/>
      <c r="M181" s="176"/>
      <c r="N181" s="177"/>
      <c r="O181" s="177"/>
      <c r="P181" s="177"/>
      <c r="Q181" s="177"/>
      <c r="R181" s="177"/>
      <c r="S181" s="177"/>
      <c r="T181" s="178"/>
      <c r="AT181" s="172" t="s">
        <v>161</v>
      </c>
      <c r="AU181" s="172" t="s">
        <v>85</v>
      </c>
      <c r="AV181" s="13" t="s">
        <v>85</v>
      </c>
      <c r="AW181" s="13" t="s">
        <v>3</v>
      </c>
      <c r="AX181" s="13" t="s">
        <v>81</v>
      </c>
      <c r="AY181" s="172" t="s">
        <v>153</v>
      </c>
    </row>
    <row r="182" spans="1:65" s="2" customFormat="1" ht="14.45" customHeight="1">
      <c r="A182" s="32"/>
      <c r="B182" s="121"/>
      <c r="C182" s="156" t="s">
        <v>229</v>
      </c>
      <c r="D182" s="156" t="s">
        <v>155</v>
      </c>
      <c r="E182" s="157" t="s">
        <v>230</v>
      </c>
      <c r="F182" s="158" t="s">
        <v>231</v>
      </c>
      <c r="G182" s="159" t="s">
        <v>212</v>
      </c>
      <c r="H182" s="160">
        <v>168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39</v>
      </c>
      <c r="O182" s="58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159</v>
      </c>
      <c r="AT182" s="168" t="s">
        <v>155</v>
      </c>
      <c r="AU182" s="168" t="s">
        <v>85</v>
      </c>
      <c r="AY182" s="17" t="s">
        <v>153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85</v>
      </c>
      <c r="BK182" s="169">
        <f>ROUND(I182*H182,2)</f>
        <v>0</v>
      </c>
      <c r="BL182" s="17" t="s">
        <v>159</v>
      </c>
      <c r="BM182" s="168" t="s">
        <v>232</v>
      </c>
    </row>
    <row r="183" spans="1:65" s="13" customFormat="1">
      <c r="B183" s="170"/>
      <c r="D183" s="171" t="s">
        <v>161</v>
      </c>
      <c r="E183" s="172" t="s">
        <v>1</v>
      </c>
      <c r="F183" s="173" t="s">
        <v>233</v>
      </c>
      <c r="H183" s="174">
        <v>168</v>
      </c>
      <c r="I183" s="175"/>
      <c r="L183" s="170"/>
      <c r="M183" s="176"/>
      <c r="N183" s="177"/>
      <c r="O183" s="177"/>
      <c r="P183" s="177"/>
      <c r="Q183" s="177"/>
      <c r="R183" s="177"/>
      <c r="S183" s="177"/>
      <c r="T183" s="178"/>
      <c r="AT183" s="172" t="s">
        <v>161</v>
      </c>
      <c r="AU183" s="172" t="s">
        <v>85</v>
      </c>
      <c r="AV183" s="13" t="s">
        <v>85</v>
      </c>
      <c r="AW183" s="13" t="s">
        <v>30</v>
      </c>
      <c r="AX183" s="13" t="s">
        <v>81</v>
      </c>
      <c r="AY183" s="172" t="s">
        <v>153</v>
      </c>
    </row>
    <row r="184" spans="1:65" s="12" customFormat="1" ht="22.9" customHeight="1">
      <c r="B184" s="143"/>
      <c r="D184" s="144" t="s">
        <v>72</v>
      </c>
      <c r="E184" s="154" t="s">
        <v>159</v>
      </c>
      <c r="F184" s="154" t="s">
        <v>234</v>
      </c>
      <c r="I184" s="146"/>
      <c r="J184" s="155">
        <f>BK184</f>
        <v>0</v>
      </c>
      <c r="L184" s="143"/>
      <c r="M184" s="148"/>
      <c r="N184" s="149"/>
      <c r="O184" s="149"/>
      <c r="P184" s="150">
        <f>SUM(P185:P187)</f>
        <v>0</v>
      </c>
      <c r="Q184" s="149"/>
      <c r="R184" s="150">
        <f>SUM(R185:R187)</f>
        <v>11.628297</v>
      </c>
      <c r="S184" s="149"/>
      <c r="T184" s="151">
        <f>SUM(T185:T187)</f>
        <v>0</v>
      </c>
      <c r="AR184" s="144" t="s">
        <v>81</v>
      </c>
      <c r="AT184" s="152" t="s">
        <v>72</v>
      </c>
      <c r="AU184" s="152" t="s">
        <v>81</v>
      </c>
      <c r="AY184" s="144" t="s">
        <v>153</v>
      </c>
      <c r="BK184" s="153">
        <f>SUM(BK185:BK187)</f>
        <v>0</v>
      </c>
    </row>
    <row r="185" spans="1:65" s="2" customFormat="1" ht="24.2" customHeight="1">
      <c r="A185" s="32"/>
      <c r="B185" s="121"/>
      <c r="C185" s="156" t="s">
        <v>235</v>
      </c>
      <c r="D185" s="156" t="s">
        <v>155</v>
      </c>
      <c r="E185" s="157" t="s">
        <v>236</v>
      </c>
      <c r="F185" s="158" t="s">
        <v>237</v>
      </c>
      <c r="G185" s="159" t="s">
        <v>158</v>
      </c>
      <c r="H185" s="160">
        <v>6.15</v>
      </c>
      <c r="I185" s="161"/>
      <c r="J185" s="162">
        <f>ROUND(I185*H185,2)</f>
        <v>0</v>
      </c>
      <c r="K185" s="163"/>
      <c r="L185" s="33"/>
      <c r="M185" s="164" t="s">
        <v>1</v>
      </c>
      <c r="N185" s="165" t="s">
        <v>39</v>
      </c>
      <c r="O185" s="58"/>
      <c r="P185" s="166">
        <f>O185*H185</f>
        <v>0</v>
      </c>
      <c r="Q185" s="166">
        <v>1.8907799999999999</v>
      </c>
      <c r="R185" s="166">
        <f>Q185*H185</f>
        <v>11.628297</v>
      </c>
      <c r="S185" s="166">
        <v>0</v>
      </c>
      <c r="T185" s="16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159</v>
      </c>
      <c r="AT185" s="168" t="s">
        <v>155</v>
      </c>
      <c r="AU185" s="168" t="s">
        <v>85</v>
      </c>
      <c r="AY185" s="17" t="s">
        <v>153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85</v>
      </c>
      <c r="BK185" s="169">
        <f>ROUND(I185*H185,2)</f>
        <v>0</v>
      </c>
      <c r="BL185" s="17" t="s">
        <v>159</v>
      </c>
      <c r="BM185" s="168" t="s">
        <v>238</v>
      </c>
    </row>
    <row r="186" spans="1:65" s="13" customFormat="1">
      <c r="B186" s="170"/>
      <c r="D186" s="171" t="s">
        <v>161</v>
      </c>
      <c r="E186" s="172" t="s">
        <v>1</v>
      </c>
      <c r="F186" s="173" t="s">
        <v>239</v>
      </c>
      <c r="H186" s="174">
        <v>6.15</v>
      </c>
      <c r="I186" s="175"/>
      <c r="L186" s="170"/>
      <c r="M186" s="176"/>
      <c r="N186" s="177"/>
      <c r="O186" s="177"/>
      <c r="P186" s="177"/>
      <c r="Q186" s="177"/>
      <c r="R186" s="177"/>
      <c r="S186" s="177"/>
      <c r="T186" s="178"/>
      <c r="AT186" s="172" t="s">
        <v>161</v>
      </c>
      <c r="AU186" s="172" t="s">
        <v>85</v>
      </c>
      <c r="AV186" s="13" t="s">
        <v>85</v>
      </c>
      <c r="AW186" s="13" t="s">
        <v>30</v>
      </c>
      <c r="AX186" s="13" t="s">
        <v>73</v>
      </c>
      <c r="AY186" s="172" t="s">
        <v>153</v>
      </c>
    </row>
    <row r="187" spans="1:65" s="14" customFormat="1">
      <c r="B187" s="179"/>
      <c r="D187" s="171" t="s">
        <v>161</v>
      </c>
      <c r="E187" s="180" t="s">
        <v>86</v>
      </c>
      <c r="F187" s="181" t="s">
        <v>167</v>
      </c>
      <c r="H187" s="182">
        <v>6.15</v>
      </c>
      <c r="I187" s="183"/>
      <c r="L187" s="179"/>
      <c r="M187" s="184"/>
      <c r="N187" s="185"/>
      <c r="O187" s="185"/>
      <c r="P187" s="185"/>
      <c r="Q187" s="185"/>
      <c r="R187" s="185"/>
      <c r="S187" s="185"/>
      <c r="T187" s="186"/>
      <c r="AT187" s="180" t="s">
        <v>161</v>
      </c>
      <c r="AU187" s="180" t="s">
        <v>85</v>
      </c>
      <c r="AV187" s="14" t="s">
        <v>159</v>
      </c>
      <c r="AW187" s="14" t="s">
        <v>30</v>
      </c>
      <c r="AX187" s="14" t="s">
        <v>81</v>
      </c>
      <c r="AY187" s="180" t="s">
        <v>153</v>
      </c>
    </row>
    <row r="188" spans="1:65" s="12" customFormat="1" ht="22.9" customHeight="1">
      <c r="B188" s="143"/>
      <c r="D188" s="144" t="s">
        <v>72</v>
      </c>
      <c r="E188" s="154" t="s">
        <v>182</v>
      </c>
      <c r="F188" s="154" t="s">
        <v>240</v>
      </c>
      <c r="I188" s="146"/>
      <c r="J188" s="155">
        <f>BK188</f>
        <v>0</v>
      </c>
      <c r="L188" s="143"/>
      <c r="M188" s="148"/>
      <c r="N188" s="149"/>
      <c r="O188" s="149"/>
      <c r="P188" s="150">
        <f>SUM(P189:P191)</f>
        <v>0</v>
      </c>
      <c r="Q188" s="149"/>
      <c r="R188" s="150">
        <f>SUM(R189:R191)</f>
        <v>3.8940000000000002E-2</v>
      </c>
      <c r="S188" s="149"/>
      <c r="T188" s="151">
        <f>SUM(T189:T191)</f>
        <v>0</v>
      </c>
      <c r="AR188" s="144" t="s">
        <v>81</v>
      </c>
      <c r="AT188" s="152" t="s">
        <v>72</v>
      </c>
      <c r="AU188" s="152" t="s">
        <v>81</v>
      </c>
      <c r="AY188" s="144" t="s">
        <v>153</v>
      </c>
      <c r="BK188" s="153">
        <f>SUM(BK189:BK191)</f>
        <v>0</v>
      </c>
    </row>
    <row r="189" spans="1:65" s="2" customFormat="1" ht="24.2" customHeight="1">
      <c r="A189" s="32"/>
      <c r="B189" s="121"/>
      <c r="C189" s="156" t="s">
        <v>241</v>
      </c>
      <c r="D189" s="156" t="s">
        <v>155</v>
      </c>
      <c r="E189" s="157" t="s">
        <v>242</v>
      </c>
      <c r="F189" s="158" t="s">
        <v>243</v>
      </c>
      <c r="G189" s="159" t="s">
        <v>212</v>
      </c>
      <c r="H189" s="160">
        <v>25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39</v>
      </c>
      <c r="O189" s="58"/>
      <c r="P189" s="166">
        <f>O189*H189</f>
        <v>0</v>
      </c>
      <c r="Q189" s="166">
        <v>1.9000000000000001E-4</v>
      </c>
      <c r="R189" s="166">
        <f>Q189*H189</f>
        <v>4.7499999999999999E-3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159</v>
      </c>
      <c r="AT189" s="168" t="s">
        <v>155</v>
      </c>
      <c r="AU189" s="168" t="s">
        <v>85</v>
      </c>
      <c r="AY189" s="17" t="s">
        <v>153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85</v>
      </c>
      <c r="BK189" s="169">
        <f>ROUND(I189*H189,2)</f>
        <v>0</v>
      </c>
      <c r="BL189" s="17" t="s">
        <v>159</v>
      </c>
      <c r="BM189" s="168" t="s">
        <v>244</v>
      </c>
    </row>
    <row r="190" spans="1:65" s="2" customFormat="1" ht="24.2" customHeight="1">
      <c r="A190" s="32"/>
      <c r="B190" s="121"/>
      <c r="C190" s="156" t="s">
        <v>245</v>
      </c>
      <c r="D190" s="156" t="s">
        <v>155</v>
      </c>
      <c r="E190" s="157" t="s">
        <v>246</v>
      </c>
      <c r="F190" s="158" t="s">
        <v>247</v>
      </c>
      <c r="G190" s="159" t="s">
        <v>248</v>
      </c>
      <c r="H190" s="160">
        <v>1</v>
      </c>
      <c r="I190" s="161"/>
      <c r="J190" s="162">
        <f>ROUND(I190*H190,2)</f>
        <v>0</v>
      </c>
      <c r="K190" s="163"/>
      <c r="L190" s="33"/>
      <c r="M190" s="164" t="s">
        <v>1</v>
      </c>
      <c r="N190" s="165" t="s">
        <v>39</v>
      </c>
      <c r="O190" s="58"/>
      <c r="P190" s="166">
        <f>O190*H190</f>
        <v>0</v>
      </c>
      <c r="Q190" s="166">
        <v>3.79E-3</v>
      </c>
      <c r="R190" s="166">
        <f>Q190*H190</f>
        <v>3.79E-3</v>
      </c>
      <c r="S190" s="166">
        <v>0</v>
      </c>
      <c r="T190" s="167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159</v>
      </c>
      <c r="AT190" s="168" t="s">
        <v>155</v>
      </c>
      <c r="AU190" s="168" t="s">
        <v>85</v>
      </c>
      <c r="AY190" s="17" t="s">
        <v>153</v>
      </c>
      <c r="BE190" s="169">
        <f>IF(N190="základná",J190,0)</f>
        <v>0</v>
      </c>
      <c r="BF190" s="169">
        <f>IF(N190="znížená",J190,0)</f>
        <v>0</v>
      </c>
      <c r="BG190" s="169">
        <f>IF(N190="zákl. prenesená",J190,0)</f>
        <v>0</v>
      </c>
      <c r="BH190" s="169">
        <f>IF(N190="zníž. prenesená",J190,0)</f>
        <v>0</v>
      </c>
      <c r="BI190" s="169">
        <f>IF(N190="nulová",J190,0)</f>
        <v>0</v>
      </c>
      <c r="BJ190" s="17" t="s">
        <v>85</v>
      </c>
      <c r="BK190" s="169">
        <f>ROUND(I190*H190,2)</f>
        <v>0</v>
      </c>
      <c r="BL190" s="17" t="s">
        <v>159</v>
      </c>
      <c r="BM190" s="168" t="s">
        <v>249</v>
      </c>
    </row>
    <row r="191" spans="1:65" s="2" customFormat="1" ht="24.2" customHeight="1">
      <c r="A191" s="32"/>
      <c r="B191" s="121"/>
      <c r="C191" s="156" t="s">
        <v>250</v>
      </c>
      <c r="D191" s="156" t="s">
        <v>155</v>
      </c>
      <c r="E191" s="157" t="s">
        <v>251</v>
      </c>
      <c r="F191" s="158" t="s">
        <v>252</v>
      </c>
      <c r="G191" s="159" t="s">
        <v>248</v>
      </c>
      <c r="H191" s="160">
        <v>10</v>
      </c>
      <c r="I191" s="161"/>
      <c r="J191" s="162">
        <f>ROUND(I191*H191,2)</f>
        <v>0</v>
      </c>
      <c r="K191" s="163"/>
      <c r="L191" s="33"/>
      <c r="M191" s="164" t="s">
        <v>1</v>
      </c>
      <c r="N191" s="165" t="s">
        <v>39</v>
      </c>
      <c r="O191" s="58"/>
      <c r="P191" s="166">
        <f>O191*H191</f>
        <v>0</v>
      </c>
      <c r="Q191" s="166">
        <v>3.0400000000000002E-3</v>
      </c>
      <c r="R191" s="166">
        <f>Q191*H191</f>
        <v>3.0400000000000003E-2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159</v>
      </c>
      <c r="AT191" s="168" t="s">
        <v>155</v>
      </c>
      <c r="AU191" s="168" t="s">
        <v>85</v>
      </c>
      <c r="AY191" s="17" t="s">
        <v>153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85</v>
      </c>
      <c r="BK191" s="169">
        <f>ROUND(I191*H191,2)</f>
        <v>0</v>
      </c>
      <c r="BL191" s="17" t="s">
        <v>159</v>
      </c>
      <c r="BM191" s="168" t="s">
        <v>253</v>
      </c>
    </row>
    <row r="192" spans="1:65" s="12" customFormat="1" ht="22.9" customHeight="1">
      <c r="B192" s="143"/>
      <c r="D192" s="144" t="s">
        <v>72</v>
      </c>
      <c r="E192" s="154" t="s">
        <v>192</v>
      </c>
      <c r="F192" s="154" t="s">
        <v>254</v>
      </c>
      <c r="I192" s="146"/>
      <c r="J192" s="155">
        <f>BK192</f>
        <v>0</v>
      </c>
      <c r="L192" s="143"/>
      <c r="M192" s="148"/>
      <c r="N192" s="149"/>
      <c r="O192" s="149"/>
      <c r="P192" s="150">
        <f>SUM(P193:P203)</f>
        <v>0</v>
      </c>
      <c r="Q192" s="149"/>
      <c r="R192" s="150">
        <f>SUM(R193:R203)</f>
        <v>0.10620999999999998</v>
      </c>
      <c r="S192" s="149"/>
      <c r="T192" s="151">
        <f>SUM(T193:T203)</f>
        <v>0</v>
      </c>
      <c r="AR192" s="144" t="s">
        <v>81</v>
      </c>
      <c r="AT192" s="152" t="s">
        <v>72</v>
      </c>
      <c r="AU192" s="152" t="s">
        <v>81</v>
      </c>
      <c r="AY192" s="144" t="s">
        <v>153</v>
      </c>
      <c r="BK192" s="153">
        <f>SUM(BK193:BK203)</f>
        <v>0</v>
      </c>
    </row>
    <row r="193" spans="1:65" s="2" customFormat="1" ht="24.2" customHeight="1">
      <c r="A193" s="32"/>
      <c r="B193" s="121"/>
      <c r="C193" s="156" t="s">
        <v>7</v>
      </c>
      <c r="D193" s="156" t="s">
        <v>155</v>
      </c>
      <c r="E193" s="157" t="s">
        <v>255</v>
      </c>
      <c r="F193" s="158" t="s">
        <v>256</v>
      </c>
      <c r="G193" s="159" t="s">
        <v>257</v>
      </c>
      <c r="H193" s="160">
        <v>84</v>
      </c>
      <c r="I193" s="161"/>
      <c r="J193" s="162">
        <f>ROUND(I193*H193,2)</f>
        <v>0</v>
      </c>
      <c r="K193" s="163"/>
      <c r="L193" s="33"/>
      <c r="M193" s="164" t="s">
        <v>1</v>
      </c>
      <c r="N193" s="165" t="s">
        <v>39</v>
      </c>
      <c r="O193" s="58"/>
      <c r="P193" s="166">
        <f>O193*H193</f>
        <v>0</v>
      </c>
      <c r="Q193" s="166">
        <v>0</v>
      </c>
      <c r="R193" s="166">
        <f>Q193*H193</f>
        <v>0</v>
      </c>
      <c r="S193" s="166">
        <v>0</v>
      </c>
      <c r="T193" s="16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159</v>
      </c>
      <c r="AT193" s="168" t="s">
        <v>155</v>
      </c>
      <c r="AU193" s="168" t="s">
        <v>85</v>
      </c>
      <c r="AY193" s="17" t="s">
        <v>153</v>
      </c>
      <c r="BE193" s="169">
        <f>IF(N193="základná",J193,0)</f>
        <v>0</v>
      </c>
      <c r="BF193" s="169">
        <f>IF(N193="znížená",J193,0)</f>
        <v>0</v>
      </c>
      <c r="BG193" s="169">
        <f>IF(N193="zákl. prenesená",J193,0)</f>
        <v>0</v>
      </c>
      <c r="BH193" s="169">
        <f>IF(N193="zníž. prenesená",J193,0)</f>
        <v>0</v>
      </c>
      <c r="BI193" s="169">
        <f>IF(N193="nulová",J193,0)</f>
        <v>0</v>
      </c>
      <c r="BJ193" s="17" t="s">
        <v>85</v>
      </c>
      <c r="BK193" s="169">
        <f>ROUND(I193*H193,2)</f>
        <v>0</v>
      </c>
      <c r="BL193" s="17" t="s">
        <v>159</v>
      </c>
      <c r="BM193" s="168" t="s">
        <v>258</v>
      </c>
    </row>
    <row r="194" spans="1:65" s="13" customFormat="1">
      <c r="B194" s="170"/>
      <c r="D194" s="171" t="s">
        <v>161</v>
      </c>
      <c r="E194" s="172" t="s">
        <v>1</v>
      </c>
      <c r="F194" s="173" t="s">
        <v>259</v>
      </c>
      <c r="H194" s="174">
        <v>84</v>
      </c>
      <c r="I194" s="175"/>
      <c r="L194" s="170"/>
      <c r="M194" s="176"/>
      <c r="N194" s="177"/>
      <c r="O194" s="177"/>
      <c r="P194" s="177"/>
      <c r="Q194" s="177"/>
      <c r="R194" s="177"/>
      <c r="S194" s="177"/>
      <c r="T194" s="178"/>
      <c r="AT194" s="172" t="s">
        <v>161</v>
      </c>
      <c r="AU194" s="172" t="s">
        <v>85</v>
      </c>
      <c r="AV194" s="13" t="s">
        <v>85</v>
      </c>
      <c r="AW194" s="13" t="s">
        <v>30</v>
      </c>
      <c r="AX194" s="13" t="s">
        <v>73</v>
      </c>
      <c r="AY194" s="172" t="s">
        <v>153</v>
      </c>
    </row>
    <row r="195" spans="1:65" s="14" customFormat="1">
      <c r="B195" s="179"/>
      <c r="D195" s="171" t="s">
        <v>161</v>
      </c>
      <c r="E195" s="180" t="s">
        <v>101</v>
      </c>
      <c r="F195" s="181" t="s">
        <v>167</v>
      </c>
      <c r="H195" s="182">
        <v>84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161</v>
      </c>
      <c r="AU195" s="180" t="s">
        <v>85</v>
      </c>
      <c r="AV195" s="14" t="s">
        <v>159</v>
      </c>
      <c r="AW195" s="14" t="s">
        <v>30</v>
      </c>
      <c r="AX195" s="14" t="s">
        <v>81</v>
      </c>
      <c r="AY195" s="180" t="s">
        <v>153</v>
      </c>
    </row>
    <row r="196" spans="1:65" s="2" customFormat="1" ht="24.2" customHeight="1">
      <c r="A196" s="32"/>
      <c r="B196" s="121"/>
      <c r="C196" s="187" t="s">
        <v>260</v>
      </c>
      <c r="D196" s="187" t="s">
        <v>204</v>
      </c>
      <c r="E196" s="188" t="s">
        <v>261</v>
      </c>
      <c r="F196" s="189" t="s">
        <v>262</v>
      </c>
      <c r="G196" s="190" t="s">
        <v>257</v>
      </c>
      <c r="H196" s="191">
        <v>84</v>
      </c>
      <c r="I196" s="192"/>
      <c r="J196" s="193">
        <f t="shared" ref="J196:J201" si="5">ROUND(I196*H196,2)</f>
        <v>0</v>
      </c>
      <c r="K196" s="194"/>
      <c r="L196" s="195"/>
      <c r="M196" s="196" t="s">
        <v>1</v>
      </c>
      <c r="N196" s="197" t="s">
        <v>39</v>
      </c>
      <c r="O196" s="58"/>
      <c r="P196" s="166">
        <f t="shared" ref="P196:P201" si="6">O196*H196</f>
        <v>0</v>
      </c>
      <c r="Q196" s="166">
        <v>1.06E-3</v>
      </c>
      <c r="R196" s="166">
        <f t="shared" ref="R196:R201" si="7">Q196*H196</f>
        <v>8.9039999999999994E-2</v>
      </c>
      <c r="S196" s="166">
        <v>0</v>
      </c>
      <c r="T196" s="167">
        <f t="shared" ref="T196:T201" si="8"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192</v>
      </c>
      <c r="AT196" s="168" t="s">
        <v>204</v>
      </c>
      <c r="AU196" s="168" t="s">
        <v>85</v>
      </c>
      <c r="AY196" s="17" t="s">
        <v>153</v>
      </c>
      <c r="BE196" s="169">
        <f t="shared" ref="BE196:BE201" si="9">IF(N196="základná",J196,0)</f>
        <v>0</v>
      </c>
      <c r="BF196" s="169">
        <f t="shared" ref="BF196:BF201" si="10">IF(N196="znížená",J196,0)</f>
        <v>0</v>
      </c>
      <c r="BG196" s="169">
        <f t="shared" ref="BG196:BG201" si="11">IF(N196="zákl. prenesená",J196,0)</f>
        <v>0</v>
      </c>
      <c r="BH196" s="169">
        <f t="shared" ref="BH196:BH201" si="12">IF(N196="zníž. prenesená",J196,0)</f>
        <v>0</v>
      </c>
      <c r="BI196" s="169">
        <f t="shared" ref="BI196:BI201" si="13">IF(N196="nulová",J196,0)</f>
        <v>0</v>
      </c>
      <c r="BJ196" s="17" t="s">
        <v>85</v>
      </c>
      <c r="BK196" s="169">
        <f t="shared" ref="BK196:BK201" si="14">ROUND(I196*H196,2)</f>
        <v>0</v>
      </c>
      <c r="BL196" s="17" t="s">
        <v>159</v>
      </c>
      <c r="BM196" s="168" t="s">
        <v>263</v>
      </c>
    </row>
    <row r="197" spans="1:65" s="2" customFormat="1" ht="24.2" customHeight="1">
      <c r="A197" s="32"/>
      <c r="B197" s="121"/>
      <c r="C197" s="156" t="s">
        <v>264</v>
      </c>
      <c r="D197" s="156" t="s">
        <v>155</v>
      </c>
      <c r="E197" s="157" t="s">
        <v>265</v>
      </c>
      <c r="F197" s="158" t="s">
        <v>266</v>
      </c>
      <c r="G197" s="159" t="s">
        <v>248</v>
      </c>
      <c r="H197" s="160">
        <v>5</v>
      </c>
      <c r="I197" s="161"/>
      <c r="J197" s="162">
        <f t="shared" si="5"/>
        <v>0</v>
      </c>
      <c r="K197" s="163"/>
      <c r="L197" s="33"/>
      <c r="M197" s="164" t="s">
        <v>1</v>
      </c>
      <c r="N197" s="165" t="s">
        <v>39</v>
      </c>
      <c r="O197" s="58"/>
      <c r="P197" s="166">
        <f t="shared" si="6"/>
        <v>0</v>
      </c>
      <c r="Q197" s="166">
        <v>0</v>
      </c>
      <c r="R197" s="166">
        <f t="shared" si="7"/>
        <v>0</v>
      </c>
      <c r="S197" s="166">
        <v>0</v>
      </c>
      <c r="T197" s="167">
        <f t="shared" si="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159</v>
      </c>
      <c r="AT197" s="168" t="s">
        <v>155</v>
      </c>
      <c r="AU197" s="168" t="s">
        <v>85</v>
      </c>
      <c r="AY197" s="17" t="s">
        <v>153</v>
      </c>
      <c r="BE197" s="169">
        <f t="shared" si="9"/>
        <v>0</v>
      </c>
      <c r="BF197" s="169">
        <f t="shared" si="10"/>
        <v>0</v>
      </c>
      <c r="BG197" s="169">
        <f t="shared" si="11"/>
        <v>0</v>
      </c>
      <c r="BH197" s="169">
        <f t="shared" si="12"/>
        <v>0</v>
      </c>
      <c r="BI197" s="169">
        <f t="shared" si="13"/>
        <v>0</v>
      </c>
      <c r="BJ197" s="17" t="s">
        <v>85</v>
      </c>
      <c r="BK197" s="169">
        <f t="shared" si="14"/>
        <v>0</v>
      </c>
      <c r="BL197" s="17" t="s">
        <v>159</v>
      </c>
      <c r="BM197" s="168" t="s">
        <v>267</v>
      </c>
    </row>
    <row r="198" spans="1:65" s="2" customFormat="1" ht="24.2" customHeight="1">
      <c r="A198" s="32"/>
      <c r="B198" s="121"/>
      <c r="C198" s="187" t="s">
        <v>268</v>
      </c>
      <c r="D198" s="187" t="s">
        <v>204</v>
      </c>
      <c r="E198" s="188" t="s">
        <v>269</v>
      </c>
      <c r="F198" s="189" t="s">
        <v>270</v>
      </c>
      <c r="G198" s="190" t="s">
        <v>248</v>
      </c>
      <c r="H198" s="191">
        <v>5</v>
      </c>
      <c r="I198" s="192"/>
      <c r="J198" s="193">
        <f t="shared" si="5"/>
        <v>0</v>
      </c>
      <c r="K198" s="194"/>
      <c r="L198" s="195"/>
      <c r="M198" s="196" t="s">
        <v>1</v>
      </c>
      <c r="N198" s="197" t="s">
        <v>39</v>
      </c>
      <c r="O198" s="58"/>
      <c r="P198" s="166">
        <f t="shared" si="6"/>
        <v>0</v>
      </c>
      <c r="Q198" s="166">
        <v>2.7999999999999998E-4</v>
      </c>
      <c r="R198" s="166">
        <f t="shared" si="7"/>
        <v>1.3999999999999998E-3</v>
      </c>
      <c r="S198" s="166">
        <v>0</v>
      </c>
      <c r="T198" s="167">
        <f t="shared" si="8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192</v>
      </c>
      <c r="AT198" s="168" t="s">
        <v>204</v>
      </c>
      <c r="AU198" s="168" t="s">
        <v>85</v>
      </c>
      <c r="AY198" s="17" t="s">
        <v>153</v>
      </c>
      <c r="BE198" s="169">
        <f t="shared" si="9"/>
        <v>0</v>
      </c>
      <c r="BF198" s="169">
        <f t="shared" si="10"/>
        <v>0</v>
      </c>
      <c r="BG198" s="169">
        <f t="shared" si="11"/>
        <v>0</v>
      </c>
      <c r="BH198" s="169">
        <f t="shared" si="12"/>
        <v>0</v>
      </c>
      <c r="BI198" s="169">
        <f t="shared" si="13"/>
        <v>0</v>
      </c>
      <c r="BJ198" s="17" t="s">
        <v>85</v>
      </c>
      <c r="BK198" s="169">
        <f t="shared" si="14"/>
        <v>0</v>
      </c>
      <c r="BL198" s="17" t="s">
        <v>159</v>
      </c>
      <c r="BM198" s="168" t="s">
        <v>271</v>
      </c>
    </row>
    <row r="199" spans="1:65" s="2" customFormat="1" ht="24.2" customHeight="1">
      <c r="A199" s="32"/>
      <c r="B199" s="121"/>
      <c r="C199" s="156" t="s">
        <v>272</v>
      </c>
      <c r="D199" s="156" t="s">
        <v>155</v>
      </c>
      <c r="E199" s="157" t="s">
        <v>265</v>
      </c>
      <c r="F199" s="158" t="s">
        <v>266</v>
      </c>
      <c r="G199" s="159" t="s">
        <v>248</v>
      </c>
      <c r="H199" s="160">
        <v>1</v>
      </c>
      <c r="I199" s="161"/>
      <c r="J199" s="162">
        <f t="shared" si="5"/>
        <v>0</v>
      </c>
      <c r="K199" s="163"/>
      <c r="L199" s="33"/>
      <c r="M199" s="164" t="s">
        <v>1</v>
      </c>
      <c r="N199" s="165" t="s">
        <v>39</v>
      </c>
      <c r="O199" s="58"/>
      <c r="P199" s="166">
        <f t="shared" si="6"/>
        <v>0</v>
      </c>
      <c r="Q199" s="166">
        <v>0</v>
      </c>
      <c r="R199" s="166">
        <f t="shared" si="7"/>
        <v>0</v>
      </c>
      <c r="S199" s="166">
        <v>0</v>
      </c>
      <c r="T199" s="167">
        <f t="shared" si="8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159</v>
      </c>
      <c r="AT199" s="168" t="s">
        <v>155</v>
      </c>
      <c r="AU199" s="168" t="s">
        <v>85</v>
      </c>
      <c r="AY199" s="17" t="s">
        <v>153</v>
      </c>
      <c r="BE199" s="169">
        <f t="shared" si="9"/>
        <v>0</v>
      </c>
      <c r="BF199" s="169">
        <f t="shared" si="10"/>
        <v>0</v>
      </c>
      <c r="BG199" s="169">
        <f t="shared" si="11"/>
        <v>0</v>
      </c>
      <c r="BH199" s="169">
        <f t="shared" si="12"/>
        <v>0</v>
      </c>
      <c r="BI199" s="169">
        <f t="shared" si="13"/>
        <v>0</v>
      </c>
      <c r="BJ199" s="17" t="s">
        <v>85</v>
      </c>
      <c r="BK199" s="169">
        <f t="shared" si="14"/>
        <v>0</v>
      </c>
      <c r="BL199" s="17" t="s">
        <v>159</v>
      </c>
      <c r="BM199" s="168" t="s">
        <v>273</v>
      </c>
    </row>
    <row r="200" spans="1:65" s="2" customFormat="1" ht="24.2" customHeight="1">
      <c r="A200" s="32"/>
      <c r="B200" s="121"/>
      <c r="C200" s="187" t="s">
        <v>274</v>
      </c>
      <c r="D200" s="187" t="s">
        <v>204</v>
      </c>
      <c r="E200" s="188" t="s">
        <v>275</v>
      </c>
      <c r="F200" s="189" t="s">
        <v>276</v>
      </c>
      <c r="G200" s="190" t="s">
        <v>248</v>
      </c>
      <c r="H200" s="191">
        <v>1</v>
      </c>
      <c r="I200" s="192"/>
      <c r="J200" s="193">
        <f t="shared" si="5"/>
        <v>0</v>
      </c>
      <c r="K200" s="194"/>
      <c r="L200" s="195"/>
      <c r="M200" s="196" t="s">
        <v>1</v>
      </c>
      <c r="N200" s="197" t="s">
        <v>39</v>
      </c>
      <c r="O200" s="58"/>
      <c r="P200" s="166">
        <f t="shared" si="6"/>
        <v>0</v>
      </c>
      <c r="Q200" s="166">
        <v>1.01E-3</v>
      </c>
      <c r="R200" s="166">
        <f t="shared" si="7"/>
        <v>1.01E-3</v>
      </c>
      <c r="S200" s="166">
        <v>0</v>
      </c>
      <c r="T200" s="167">
        <f t="shared" si="8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192</v>
      </c>
      <c r="AT200" s="168" t="s">
        <v>204</v>
      </c>
      <c r="AU200" s="168" t="s">
        <v>85</v>
      </c>
      <c r="AY200" s="17" t="s">
        <v>153</v>
      </c>
      <c r="BE200" s="169">
        <f t="shared" si="9"/>
        <v>0</v>
      </c>
      <c r="BF200" s="169">
        <f t="shared" si="10"/>
        <v>0</v>
      </c>
      <c r="BG200" s="169">
        <f t="shared" si="11"/>
        <v>0</v>
      </c>
      <c r="BH200" s="169">
        <f t="shared" si="12"/>
        <v>0</v>
      </c>
      <c r="BI200" s="169">
        <f t="shared" si="13"/>
        <v>0</v>
      </c>
      <c r="BJ200" s="17" t="s">
        <v>85</v>
      </c>
      <c r="BK200" s="169">
        <f t="shared" si="14"/>
        <v>0</v>
      </c>
      <c r="BL200" s="17" t="s">
        <v>159</v>
      </c>
      <c r="BM200" s="168" t="s">
        <v>277</v>
      </c>
    </row>
    <row r="201" spans="1:65" s="2" customFormat="1" ht="14.45" customHeight="1">
      <c r="A201" s="32"/>
      <c r="B201" s="121"/>
      <c r="C201" s="156" t="s">
        <v>278</v>
      </c>
      <c r="D201" s="156" t="s">
        <v>155</v>
      </c>
      <c r="E201" s="157" t="s">
        <v>279</v>
      </c>
      <c r="F201" s="158" t="s">
        <v>280</v>
      </c>
      <c r="G201" s="159" t="s">
        <v>257</v>
      </c>
      <c r="H201" s="160">
        <v>82</v>
      </c>
      <c r="I201" s="161"/>
      <c r="J201" s="162">
        <f t="shared" si="5"/>
        <v>0</v>
      </c>
      <c r="K201" s="163"/>
      <c r="L201" s="33"/>
      <c r="M201" s="164" t="s">
        <v>1</v>
      </c>
      <c r="N201" s="165" t="s">
        <v>39</v>
      </c>
      <c r="O201" s="58"/>
      <c r="P201" s="166">
        <f t="shared" si="6"/>
        <v>0</v>
      </c>
      <c r="Q201" s="166">
        <v>8.0000000000000007E-5</v>
      </c>
      <c r="R201" s="166">
        <f t="shared" si="7"/>
        <v>6.5600000000000007E-3</v>
      </c>
      <c r="S201" s="166">
        <v>0</v>
      </c>
      <c r="T201" s="167">
        <f t="shared" si="8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159</v>
      </c>
      <c r="AT201" s="168" t="s">
        <v>155</v>
      </c>
      <c r="AU201" s="168" t="s">
        <v>85</v>
      </c>
      <c r="AY201" s="17" t="s">
        <v>153</v>
      </c>
      <c r="BE201" s="169">
        <f t="shared" si="9"/>
        <v>0</v>
      </c>
      <c r="BF201" s="169">
        <f t="shared" si="10"/>
        <v>0</v>
      </c>
      <c r="BG201" s="169">
        <f t="shared" si="11"/>
        <v>0</v>
      </c>
      <c r="BH201" s="169">
        <f t="shared" si="12"/>
        <v>0</v>
      </c>
      <c r="BI201" s="169">
        <f t="shared" si="13"/>
        <v>0</v>
      </c>
      <c r="BJ201" s="17" t="s">
        <v>85</v>
      </c>
      <c r="BK201" s="169">
        <f t="shared" si="14"/>
        <v>0</v>
      </c>
      <c r="BL201" s="17" t="s">
        <v>159</v>
      </c>
      <c r="BM201" s="168" t="s">
        <v>281</v>
      </c>
    </row>
    <row r="202" spans="1:65" s="13" customFormat="1">
      <c r="B202" s="170"/>
      <c r="D202" s="171" t="s">
        <v>161</v>
      </c>
      <c r="E202" s="172" t="s">
        <v>1</v>
      </c>
      <c r="F202" s="173" t="s">
        <v>282</v>
      </c>
      <c r="H202" s="174">
        <v>82</v>
      </c>
      <c r="I202" s="175"/>
      <c r="L202" s="170"/>
      <c r="M202" s="176"/>
      <c r="N202" s="177"/>
      <c r="O202" s="177"/>
      <c r="P202" s="177"/>
      <c r="Q202" s="177"/>
      <c r="R202" s="177"/>
      <c r="S202" s="177"/>
      <c r="T202" s="178"/>
      <c r="AT202" s="172" t="s">
        <v>161</v>
      </c>
      <c r="AU202" s="172" t="s">
        <v>85</v>
      </c>
      <c r="AV202" s="13" t="s">
        <v>85</v>
      </c>
      <c r="AW202" s="13" t="s">
        <v>30</v>
      </c>
      <c r="AX202" s="13" t="s">
        <v>81</v>
      </c>
      <c r="AY202" s="172" t="s">
        <v>153</v>
      </c>
    </row>
    <row r="203" spans="1:65" s="2" customFormat="1" ht="24.2" customHeight="1">
      <c r="A203" s="32"/>
      <c r="B203" s="121"/>
      <c r="C203" s="156" t="s">
        <v>283</v>
      </c>
      <c r="D203" s="156" t="s">
        <v>155</v>
      </c>
      <c r="E203" s="157" t="s">
        <v>284</v>
      </c>
      <c r="F203" s="158" t="s">
        <v>285</v>
      </c>
      <c r="G203" s="159" t="s">
        <v>257</v>
      </c>
      <c r="H203" s="160">
        <v>82</v>
      </c>
      <c r="I203" s="161"/>
      <c r="J203" s="162">
        <f>ROUND(I203*H203,2)</f>
        <v>0</v>
      </c>
      <c r="K203" s="163"/>
      <c r="L203" s="33"/>
      <c r="M203" s="164" t="s">
        <v>1</v>
      </c>
      <c r="N203" s="165" t="s">
        <v>39</v>
      </c>
      <c r="O203" s="58"/>
      <c r="P203" s="166">
        <f>O203*H203</f>
        <v>0</v>
      </c>
      <c r="Q203" s="166">
        <v>1E-4</v>
      </c>
      <c r="R203" s="166">
        <f>Q203*H203</f>
        <v>8.2000000000000007E-3</v>
      </c>
      <c r="S203" s="166">
        <v>0</v>
      </c>
      <c r="T203" s="16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159</v>
      </c>
      <c r="AT203" s="168" t="s">
        <v>155</v>
      </c>
      <c r="AU203" s="168" t="s">
        <v>85</v>
      </c>
      <c r="AY203" s="17" t="s">
        <v>153</v>
      </c>
      <c r="BE203" s="169">
        <f>IF(N203="základná",J203,0)</f>
        <v>0</v>
      </c>
      <c r="BF203" s="169">
        <f>IF(N203="znížená",J203,0)</f>
        <v>0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7" t="s">
        <v>85</v>
      </c>
      <c r="BK203" s="169">
        <f>ROUND(I203*H203,2)</f>
        <v>0</v>
      </c>
      <c r="BL203" s="17" t="s">
        <v>159</v>
      </c>
      <c r="BM203" s="168" t="s">
        <v>286</v>
      </c>
    </row>
    <row r="204" spans="1:65" s="12" customFormat="1" ht="22.9" customHeight="1">
      <c r="B204" s="143"/>
      <c r="D204" s="144" t="s">
        <v>72</v>
      </c>
      <c r="E204" s="154" t="s">
        <v>198</v>
      </c>
      <c r="F204" s="154" t="s">
        <v>287</v>
      </c>
      <c r="I204" s="146"/>
      <c r="J204" s="155">
        <f>BK204</f>
        <v>0</v>
      </c>
      <c r="L204" s="143"/>
      <c r="M204" s="148"/>
      <c r="N204" s="149"/>
      <c r="O204" s="149"/>
      <c r="P204" s="150">
        <f>SUM(P205:P216)</f>
        <v>0</v>
      </c>
      <c r="Q204" s="149"/>
      <c r="R204" s="150">
        <f>SUM(R205:R216)</f>
        <v>8.0260000000000012E-2</v>
      </c>
      <c r="S204" s="149"/>
      <c r="T204" s="151">
        <f>SUM(T205:T216)</f>
        <v>2.0249999999999997E-2</v>
      </c>
      <c r="AR204" s="144" t="s">
        <v>81</v>
      </c>
      <c r="AT204" s="152" t="s">
        <v>72</v>
      </c>
      <c r="AU204" s="152" t="s">
        <v>81</v>
      </c>
      <c r="AY204" s="144" t="s">
        <v>153</v>
      </c>
      <c r="BK204" s="153">
        <f>SUM(BK205:BK216)</f>
        <v>0</v>
      </c>
    </row>
    <row r="205" spans="1:65" s="2" customFormat="1" ht="14.45" customHeight="1">
      <c r="A205" s="32"/>
      <c r="B205" s="121"/>
      <c r="C205" s="156" t="s">
        <v>288</v>
      </c>
      <c r="D205" s="156" t="s">
        <v>155</v>
      </c>
      <c r="E205" s="157" t="s">
        <v>289</v>
      </c>
      <c r="F205" s="158" t="s">
        <v>290</v>
      </c>
      <c r="G205" s="159" t="s">
        <v>291</v>
      </c>
      <c r="H205" s="160">
        <v>1</v>
      </c>
      <c r="I205" s="161"/>
      <c r="J205" s="162">
        <f t="shared" ref="J205:J211" si="15">ROUND(I205*H205,2)</f>
        <v>0</v>
      </c>
      <c r="K205" s="163"/>
      <c r="L205" s="33"/>
      <c r="M205" s="164" t="s">
        <v>1</v>
      </c>
      <c r="N205" s="165" t="s">
        <v>39</v>
      </c>
      <c r="O205" s="58"/>
      <c r="P205" s="166">
        <f t="shared" ref="P205:P211" si="16">O205*H205</f>
        <v>0</v>
      </c>
      <c r="Q205" s="166">
        <v>1.0000000000000001E-5</v>
      </c>
      <c r="R205" s="166">
        <f t="shared" ref="R205:R211" si="17">Q205*H205</f>
        <v>1.0000000000000001E-5</v>
      </c>
      <c r="S205" s="166">
        <v>0</v>
      </c>
      <c r="T205" s="167">
        <f t="shared" ref="T205:T211" si="18"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159</v>
      </c>
      <c r="AT205" s="168" t="s">
        <v>155</v>
      </c>
      <c r="AU205" s="168" t="s">
        <v>85</v>
      </c>
      <c r="AY205" s="17" t="s">
        <v>153</v>
      </c>
      <c r="BE205" s="169">
        <f t="shared" ref="BE205:BE211" si="19">IF(N205="základná",J205,0)</f>
        <v>0</v>
      </c>
      <c r="BF205" s="169">
        <f t="shared" ref="BF205:BF211" si="20">IF(N205="znížená",J205,0)</f>
        <v>0</v>
      </c>
      <c r="BG205" s="169">
        <f t="shared" ref="BG205:BG211" si="21">IF(N205="zákl. prenesená",J205,0)</f>
        <v>0</v>
      </c>
      <c r="BH205" s="169">
        <f t="shared" ref="BH205:BH211" si="22">IF(N205="zníž. prenesená",J205,0)</f>
        <v>0</v>
      </c>
      <c r="BI205" s="169">
        <f t="shared" ref="BI205:BI211" si="23">IF(N205="nulová",J205,0)</f>
        <v>0</v>
      </c>
      <c r="BJ205" s="17" t="s">
        <v>85</v>
      </c>
      <c r="BK205" s="169">
        <f t="shared" ref="BK205:BK211" si="24">ROUND(I205*H205,2)</f>
        <v>0</v>
      </c>
      <c r="BL205" s="17" t="s">
        <v>159</v>
      </c>
      <c r="BM205" s="168" t="s">
        <v>292</v>
      </c>
    </row>
    <row r="206" spans="1:65" s="2" customFormat="1" ht="24.2" customHeight="1">
      <c r="A206" s="32"/>
      <c r="B206" s="121"/>
      <c r="C206" s="156" t="s">
        <v>293</v>
      </c>
      <c r="D206" s="156" t="s">
        <v>155</v>
      </c>
      <c r="E206" s="157" t="s">
        <v>294</v>
      </c>
      <c r="F206" s="158" t="s">
        <v>295</v>
      </c>
      <c r="G206" s="159" t="s">
        <v>212</v>
      </c>
      <c r="H206" s="160">
        <v>40</v>
      </c>
      <c r="I206" s="161"/>
      <c r="J206" s="162">
        <f t="shared" si="15"/>
        <v>0</v>
      </c>
      <c r="K206" s="163"/>
      <c r="L206" s="33"/>
      <c r="M206" s="164" t="s">
        <v>1</v>
      </c>
      <c r="N206" s="165" t="s">
        <v>39</v>
      </c>
      <c r="O206" s="58"/>
      <c r="P206" s="166">
        <f t="shared" si="16"/>
        <v>0</v>
      </c>
      <c r="Q206" s="166">
        <v>1.92E-3</v>
      </c>
      <c r="R206" s="166">
        <f t="shared" si="17"/>
        <v>7.6800000000000007E-2</v>
      </c>
      <c r="S206" s="166">
        <v>0</v>
      </c>
      <c r="T206" s="167">
        <f t="shared" si="18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159</v>
      </c>
      <c r="AT206" s="168" t="s">
        <v>155</v>
      </c>
      <c r="AU206" s="168" t="s">
        <v>85</v>
      </c>
      <c r="AY206" s="17" t="s">
        <v>153</v>
      </c>
      <c r="BE206" s="169">
        <f t="shared" si="19"/>
        <v>0</v>
      </c>
      <c r="BF206" s="169">
        <f t="shared" si="20"/>
        <v>0</v>
      </c>
      <c r="BG206" s="169">
        <f t="shared" si="21"/>
        <v>0</v>
      </c>
      <c r="BH206" s="169">
        <f t="shared" si="22"/>
        <v>0</v>
      </c>
      <c r="BI206" s="169">
        <f t="shared" si="23"/>
        <v>0</v>
      </c>
      <c r="BJ206" s="17" t="s">
        <v>85</v>
      </c>
      <c r="BK206" s="169">
        <f t="shared" si="24"/>
        <v>0</v>
      </c>
      <c r="BL206" s="17" t="s">
        <v>159</v>
      </c>
      <c r="BM206" s="168" t="s">
        <v>296</v>
      </c>
    </row>
    <row r="207" spans="1:65" s="2" customFormat="1" ht="14.45" customHeight="1">
      <c r="A207" s="32"/>
      <c r="B207" s="121"/>
      <c r="C207" s="156" t="s">
        <v>297</v>
      </c>
      <c r="D207" s="156" t="s">
        <v>155</v>
      </c>
      <c r="E207" s="157" t="s">
        <v>298</v>
      </c>
      <c r="F207" s="158" t="s">
        <v>299</v>
      </c>
      <c r="G207" s="159" t="s">
        <v>212</v>
      </c>
      <c r="H207" s="160">
        <v>50</v>
      </c>
      <c r="I207" s="161"/>
      <c r="J207" s="162">
        <f t="shared" si="15"/>
        <v>0</v>
      </c>
      <c r="K207" s="163"/>
      <c r="L207" s="33"/>
      <c r="M207" s="164" t="s">
        <v>1</v>
      </c>
      <c r="N207" s="165" t="s">
        <v>39</v>
      </c>
      <c r="O207" s="58"/>
      <c r="P207" s="166">
        <f t="shared" si="16"/>
        <v>0</v>
      </c>
      <c r="Q207" s="166">
        <v>5.0000000000000002E-5</v>
      </c>
      <c r="R207" s="166">
        <f t="shared" si="17"/>
        <v>2.5000000000000001E-3</v>
      </c>
      <c r="S207" s="166">
        <v>0</v>
      </c>
      <c r="T207" s="167">
        <f t="shared" si="18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159</v>
      </c>
      <c r="AT207" s="168" t="s">
        <v>155</v>
      </c>
      <c r="AU207" s="168" t="s">
        <v>85</v>
      </c>
      <c r="AY207" s="17" t="s">
        <v>153</v>
      </c>
      <c r="BE207" s="169">
        <f t="shared" si="19"/>
        <v>0</v>
      </c>
      <c r="BF207" s="169">
        <f t="shared" si="20"/>
        <v>0</v>
      </c>
      <c r="BG207" s="169">
        <f t="shared" si="21"/>
        <v>0</v>
      </c>
      <c r="BH207" s="169">
        <f t="shared" si="22"/>
        <v>0</v>
      </c>
      <c r="BI207" s="169">
        <f t="shared" si="23"/>
        <v>0</v>
      </c>
      <c r="BJ207" s="17" t="s">
        <v>85</v>
      </c>
      <c r="BK207" s="169">
        <f t="shared" si="24"/>
        <v>0</v>
      </c>
      <c r="BL207" s="17" t="s">
        <v>159</v>
      </c>
      <c r="BM207" s="168" t="s">
        <v>300</v>
      </c>
    </row>
    <row r="208" spans="1:65" s="2" customFormat="1" ht="24.2" customHeight="1">
      <c r="A208" s="32"/>
      <c r="B208" s="121"/>
      <c r="C208" s="156" t="s">
        <v>301</v>
      </c>
      <c r="D208" s="156" t="s">
        <v>155</v>
      </c>
      <c r="E208" s="157" t="s">
        <v>302</v>
      </c>
      <c r="F208" s="158" t="s">
        <v>303</v>
      </c>
      <c r="G208" s="159" t="s">
        <v>304</v>
      </c>
      <c r="H208" s="160">
        <v>35</v>
      </c>
      <c r="I208" s="161"/>
      <c r="J208" s="162">
        <f t="shared" si="15"/>
        <v>0</v>
      </c>
      <c r="K208" s="163"/>
      <c r="L208" s="33"/>
      <c r="M208" s="164" t="s">
        <v>1</v>
      </c>
      <c r="N208" s="165" t="s">
        <v>39</v>
      </c>
      <c r="O208" s="58"/>
      <c r="P208" s="166">
        <f t="shared" si="16"/>
        <v>0</v>
      </c>
      <c r="Q208" s="166">
        <v>1.0000000000000001E-5</v>
      </c>
      <c r="R208" s="166">
        <f t="shared" si="17"/>
        <v>3.5000000000000005E-4</v>
      </c>
      <c r="S208" s="166">
        <v>1.4999999999999999E-4</v>
      </c>
      <c r="T208" s="167">
        <f t="shared" si="18"/>
        <v>5.2499999999999995E-3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159</v>
      </c>
      <c r="AT208" s="168" t="s">
        <v>155</v>
      </c>
      <c r="AU208" s="168" t="s">
        <v>85</v>
      </c>
      <c r="AY208" s="17" t="s">
        <v>153</v>
      </c>
      <c r="BE208" s="169">
        <f t="shared" si="19"/>
        <v>0</v>
      </c>
      <c r="BF208" s="169">
        <f t="shared" si="20"/>
        <v>0</v>
      </c>
      <c r="BG208" s="169">
        <f t="shared" si="21"/>
        <v>0</v>
      </c>
      <c r="BH208" s="169">
        <f t="shared" si="22"/>
        <v>0</v>
      </c>
      <c r="BI208" s="169">
        <f t="shared" si="23"/>
        <v>0</v>
      </c>
      <c r="BJ208" s="17" t="s">
        <v>85</v>
      </c>
      <c r="BK208" s="169">
        <f t="shared" si="24"/>
        <v>0</v>
      </c>
      <c r="BL208" s="17" t="s">
        <v>159</v>
      </c>
      <c r="BM208" s="168" t="s">
        <v>305</v>
      </c>
    </row>
    <row r="209" spans="1:65" s="2" customFormat="1" ht="24.2" customHeight="1">
      <c r="A209" s="32"/>
      <c r="B209" s="121"/>
      <c r="C209" s="156" t="s">
        <v>306</v>
      </c>
      <c r="D209" s="156" t="s">
        <v>155</v>
      </c>
      <c r="E209" s="157" t="s">
        <v>307</v>
      </c>
      <c r="F209" s="158" t="s">
        <v>308</v>
      </c>
      <c r="G209" s="159" t="s">
        <v>304</v>
      </c>
      <c r="H209" s="160">
        <v>60</v>
      </c>
      <c r="I209" s="161"/>
      <c r="J209" s="162">
        <f t="shared" si="15"/>
        <v>0</v>
      </c>
      <c r="K209" s="163"/>
      <c r="L209" s="33"/>
      <c r="M209" s="164" t="s">
        <v>1</v>
      </c>
      <c r="N209" s="165" t="s">
        <v>39</v>
      </c>
      <c r="O209" s="58"/>
      <c r="P209" s="166">
        <f t="shared" si="16"/>
        <v>0</v>
      </c>
      <c r="Q209" s="166">
        <v>1.0000000000000001E-5</v>
      </c>
      <c r="R209" s="166">
        <f t="shared" si="17"/>
        <v>6.0000000000000006E-4</v>
      </c>
      <c r="S209" s="166">
        <v>2.5000000000000001E-4</v>
      </c>
      <c r="T209" s="167">
        <f t="shared" si="18"/>
        <v>1.4999999999999999E-2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159</v>
      </c>
      <c r="AT209" s="168" t="s">
        <v>155</v>
      </c>
      <c r="AU209" s="168" t="s">
        <v>85</v>
      </c>
      <c r="AY209" s="17" t="s">
        <v>153</v>
      </c>
      <c r="BE209" s="169">
        <f t="shared" si="19"/>
        <v>0</v>
      </c>
      <c r="BF209" s="169">
        <f t="shared" si="20"/>
        <v>0</v>
      </c>
      <c r="BG209" s="169">
        <f t="shared" si="21"/>
        <v>0</v>
      </c>
      <c r="BH209" s="169">
        <f t="shared" si="22"/>
        <v>0</v>
      </c>
      <c r="BI209" s="169">
        <f t="shared" si="23"/>
        <v>0</v>
      </c>
      <c r="BJ209" s="17" t="s">
        <v>85</v>
      </c>
      <c r="BK209" s="169">
        <f t="shared" si="24"/>
        <v>0</v>
      </c>
      <c r="BL209" s="17" t="s">
        <v>159</v>
      </c>
      <c r="BM209" s="168" t="s">
        <v>309</v>
      </c>
    </row>
    <row r="210" spans="1:65" s="2" customFormat="1" ht="14.45" customHeight="1">
      <c r="A210" s="32"/>
      <c r="B210" s="121"/>
      <c r="C210" s="156" t="s">
        <v>310</v>
      </c>
      <c r="D210" s="156" t="s">
        <v>155</v>
      </c>
      <c r="E210" s="157" t="s">
        <v>311</v>
      </c>
      <c r="F210" s="158" t="s">
        <v>312</v>
      </c>
      <c r="G210" s="159" t="s">
        <v>189</v>
      </c>
      <c r="H210" s="160">
        <v>0.17399999999999999</v>
      </c>
      <c r="I210" s="161"/>
      <c r="J210" s="162">
        <f t="shared" si="15"/>
        <v>0</v>
      </c>
      <c r="K210" s="163"/>
      <c r="L210" s="33"/>
      <c r="M210" s="164" t="s">
        <v>1</v>
      </c>
      <c r="N210" s="165" t="s">
        <v>39</v>
      </c>
      <c r="O210" s="58"/>
      <c r="P210" s="166">
        <f t="shared" si="16"/>
        <v>0</v>
      </c>
      <c r="Q210" s="166">
        <v>0</v>
      </c>
      <c r="R210" s="166">
        <f t="shared" si="17"/>
        <v>0</v>
      </c>
      <c r="S210" s="166">
        <v>0</v>
      </c>
      <c r="T210" s="167">
        <f t="shared" si="18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159</v>
      </c>
      <c r="AT210" s="168" t="s">
        <v>155</v>
      </c>
      <c r="AU210" s="168" t="s">
        <v>85</v>
      </c>
      <c r="AY210" s="17" t="s">
        <v>153</v>
      </c>
      <c r="BE210" s="169">
        <f t="shared" si="19"/>
        <v>0</v>
      </c>
      <c r="BF210" s="169">
        <f t="shared" si="20"/>
        <v>0</v>
      </c>
      <c r="BG210" s="169">
        <f t="shared" si="21"/>
        <v>0</v>
      </c>
      <c r="BH210" s="169">
        <f t="shared" si="22"/>
        <v>0</v>
      </c>
      <c r="BI210" s="169">
        <f t="shared" si="23"/>
        <v>0</v>
      </c>
      <c r="BJ210" s="17" t="s">
        <v>85</v>
      </c>
      <c r="BK210" s="169">
        <f t="shared" si="24"/>
        <v>0</v>
      </c>
      <c r="BL210" s="17" t="s">
        <v>159</v>
      </c>
      <c r="BM210" s="168" t="s">
        <v>313</v>
      </c>
    </row>
    <row r="211" spans="1:65" s="2" customFormat="1" ht="24.2" customHeight="1">
      <c r="A211" s="32"/>
      <c r="B211" s="121"/>
      <c r="C211" s="156" t="s">
        <v>314</v>
      </c>
      <c r="D211" s="156" t="s">
        <v>155</v>
      </c>
      <c r="E211" s="157" t="s">
        <v>315</v>
      </c>
      <c r="F211" s="158" t="s">
        <v>316</v>
      </c>
      <c r="G211" s="159" t="s">
        <v>189</v>
      </c>
      <c r="H211" s="160">
        <v>3.306</v>
      </c>
      <c r="I211" s="161"/>
      <c r="J211" s="162">
        <f t="shared" si="15"/>
        <v>0</v>
      </c>
      <c r="K211" s="163"/>
      <c r="L211" s="33"/>
      <c r="M211" s="164" t="s">
        <v>1</v>
      </c>
      <c r="N211" s="165" t="s">
        <v>39</v>
      </c>
      <c r="O211" s="58"/>
      <c r="P211" s="166">
        <f t="shared" si="16"/>
        <v>0</v>
      </c>
      <c r="Q211" s="166">
        <v>0</v>
      </c>
      <c r="R211" s="166">
        <f t="shared" si="17"/>
        <v>0</v>
      </c>
      <c r="S211" s="166">
        <v>0</v>
      </c>
      <c r="T211" s="167">
        <f t="shared" si="1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159</v>
      </c>
      <c r="AT211" s="168" t="s">
        <v>155</v>
      </c>
      <c r="AU211" s="168" t="s">
        <v>85</v>
      </c>
      <c r="AY211" s="17" t="s">
        <v>153</v>
      </c>
      <c r="BE211" s="169">
        <f t="shared" si="19"/>
        <v>0</v>
      </c>
      <c r="BF211" s="169">
        <f t="shared" si="20"/>
        <v>0</v>
      </c>
      <c r="BG211" s="169">
        <f t="shared" si="21"/>
        <v>0</v>
      </c>
      <c r="BH211" s="169">
        <f t="shared" si="22"/>
        <v>0</v>
      </c>
      <c r="BI211" s="169">
        <f t="shared" si="23"/>
        <v>0</v>
      </c>
      <c r="BJ211" s="17" t="s">
        <v>85</v>
      </c>
      <c r="BK211" s="169">
        <f t="shared" si="24"/>
        <v>0</v>
      </c>
      <c r="BL211" s="17" t="s">
        <v>159</v>
      </c>
      <c r="BM211" s="168" t="s">
        <v>317</v>
      </c>
    </row>
    <row r="212" spans="1:65" s="13" customFormat="1">
      <c r="B212" s="170"/>
      <c r="D212" s="171" t="s">
        <v>161</v>
      </c>
      <c r="F212" s="173" t="s">
        <v>318</v>
      </c>
      <c r="H212" s="174">
        <v>3.306</v>
      </c>
      <c r="I212" s="175"/>
      <c r="L212" s="170"/>
      <c r="M212" s="176"/>
      <c r="N212" s="177"/>
      <c r="O212" s="177"/>
      <c r="P212" s="177"/>
      <c r="Q212" s="177"/>
      <c r="R212" s="177"/>
      <c r="S212" s="177"/>
      <c r="T212" s="178"/>
      <c r="AT212" s="172" t="s">
        <v>161</v>
      </c>
      <c r="AU212" s="172" t="s">
        <v>85</v>
      </c>
      <c r="AV212" s="13" t="s">
        <v>85</v>
      </c>
      <c r="AW212" s="13" t="s">
        <v>3</v>
      </c>
      <c r="AX212" s="13" t="s">
        <v>81</v>
      </c>
      <c r="AY212" s="172" t="s">
        <v>153</v>
      </c>
    </row>
    <row r="213" spans="1:65" s="2" customFormat="1" ht="24.2" customHeight="1">
      <c r="A213" s="32"/>
      <c r="B213" s="121"/>
      <c r="C213" s="156" t="s">
        <v>319</v>
      </c>
      <c r="D213" s="156" t="s">
        <v>155</v>
      </c>
      <c r="E213" s="157" t="s">
        <v>320</v>
      </c>
      <c r="F213" s="158" t="s">
        <v>321</v>
      </c>
      <c r="G213" s="159" t="s">
        <v>189</v>
      </c>
      <c r="H213" s="160">
        <v>0.17399999999999999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39</v>
      </c>
      <c r="O213" s="58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159</v>
      </c>
      <c r="AT213" s="168" t="s">
        <v>155</v>
      </c>
      <c r="AU213" s="168" t="s">
        <v>85</v>
      </c>
      <c r="AY213" s="17" t="s">
        <v>153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85</v>
      </c>
      <c r="BK213" s="169">
        <f>ROUND(I213*H213,2)</f>
        <v>0</v>
      </c>
      <c r="BL213" s="17" t="s">
        <v>159</v>
      </c>
      <c r="BM213" s="168" t="s">
        <v>322</v>
      </c>
    </row>
    <row r="214" spans="1:65" s="2" customFormat="1" ht="24.2" customHeight="1">
      <c r="A214" s="32"/>
      <c r="B214" s="121"/>
      <c r="C214" s="156" t="s">
        <v>323</v>
      </c>
      <c r="D214" s="156" t="s">
        <v>155</v>
      </c>
      <c r="E214" s="157" t="s">
        <v>324</v>
      </c>
      <c r="F214" s="158" t="s">
        <v>325</v>
      </c>
      <c r="G214" s="159" t="s">
        <v>189</v>
      </c>
      <c r="H214" s="160">
        <v>1.3919999999999999</v>
      </c>
      <c r="I214" s="161"/>
      <c r="J214" s="162">
        <f>ROUND(I214*H214,2)</f>
        <v>0</v>
      </c>
      <c r="K214" s="163"/>
      <c r="L214" s="33"/>
      <c r="M214" s="164" t="s">
        <v>1</v>
      </c>
      <c r="N214" s="165" t="s">
        <v>39</v>
      </c>
      <c r="O214" s="58"/>
      <c r="P214" s="166">
        <f>O214*H214</f>
        <v>0</v>
      </c>
      <c r="Q214" s="166">
        <v>0</v>
      </c>
      <c r="R214" s="166">
        <f>Q214*H214</f>
        <v>0</v>
      </c>
      <c r="S214" s="166">
        <v>0</v>
      </c>
      <c r="T214" s="16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159</v>
      </c>
      <c r="AT214" s="168" t="s">
        <v>155</v>
      </c>
      <c r="AU214" s="168" t="s">
        <v>85</v>
      </c>
      <c r="AY214" s="17" t="s">
        <v>153</v>
      </c>
      <c r="BE214" s="169">
        <f>IF(N214="základná",J214,0)</f>
        <v>0</v>
      </c>
      <c r="BF214" s="169">
        <f>IF(N214="znížená",J214,0)</f>
        <v>0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7" t="s">
        <v>85</v>
      </c>
      <c r="BK214" s="169">
        <f>ROUND(I214*H214,2)</f>
        <v>0</v>
      </c>
      <c r="BL214" s="17" t="s">
        <v>159</v>
      </c>
      <c r="BM214" s="168" t="s">
        <v>326</v>
      </c>
    </row>
    <row r="215" spans="1:65" s="13" customFormat="1">
      <c r="B215" s="170"/>
      <c r="D215" s="171" t="s">
        <v>161</v>
      </c>
      <c r="F215" s="173" t="s">
        <v>327</v>
      </c>
      <c r="H215" s="174">
        <v>1.3919999999999999</v>
      </c>
      <c r="I215" s="175"/>
      <c r="L215" s="170"/>
      <c r="M215" s="176"/>
      <c r="N215" s="177"/>
      <c r="O215" s="177"/>
      <c r="P215" s="177"/>
      <c r="Q215" s="177"/>
      <c r="R215" s="177"/>
      <c r="S215" s="177"/>
      <c r="T215" s="178"/>
      <c r="AT215" s="172" t="s">
        <v>161</v>
      </c>
      <c r="AU215" s="172" t="s">
        <v>85</v>
      </c>
      <c r="AV215" s="13" t="s">
        <v>85</v>
      </c>
      <c r="AW215" s="13" t="s">
        <v>3</v>
      </c>
      <c r="AX215" s="13" t="s">
        <v>81</v>
      </c>
      <c r="AY215" s="172" t="s">
        <v>153</v>
      </c>
    </row>
    <row r="216" spans="1:65" s="2" customFormat="1" ht="24.2" customHeight="1">
      <c r="A216" s="32"/>
      <c r="B216" s="121"/>
      <c r="C216" s="156" t="s">
        <v>328</v>
      </c>
      <c r="D216" s="156" t="s">
        <v>155</v>
      </c>
      <c r="E216" s="157" t="s">
        <v>329</v>
      </c>
      <c r="F216" s="158" t="s">
        <v>330</v>
      </c>
      <c r="G216" s="159" t="s">
        <v>189</v>
      </c>
      <c r="H216" s="160">
        <v>0.17399999999999999</v>
      </c>
      <c r="I216" s="161"/>
      <c r="J216" s="162">
        <f>ROUND(I216*H216,2)</f>
        <v>0</v>
      </c>
      <c r="K216" s="163"/>
      <c r="L216" s="33"/>
      <c r="M216" s="164" t="s">
        <v>1</v>
      </c>
      <c r="N216" s="165" t="s">
        <v>39</v>
      </c>
      <c r="O216" s="58"/>
      <c r="P216" s="166">
        <f>O216*H216</f>
        <v>0</v>
      </c>
      <c r="Q216" s="166">
        <v>0</v>
      </c>
      <c r="R216" s="166">
        <f>Q216*H216</f>
        <v>0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159</v>
      </c>
      <c r="AT216" s="168" t="s">
        <v>155</v>
      </c>
      <c r="AU216" s="168" t="s">
        <v>85</v>
      </c>
      <c r="AY216" s="17" t="s">
        <v>153</v>
      </c>
      <c r="BE216" s="169">
        <f>IF(N216="základná",J216,0)</f>
        <v>0</v>
      </c>
      <c r="BF216" s="169">
        <f>IF(N216="znížená",J216,0)</f>
        <v>0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85</v>
      </c>
      <c r="BK216" s="169">
        <f>ROUND(I216*H216,2)</f>
        <v>0</v>
      </c>
      <c r="BL216" s="17" t="s">
        <v>159</v>
      </c>
      <c r="BM216" s="168" t="s">
        <v>331</v>
      </c>
    </row>
    <row r="217" spans="1:65" s="12" customFormat="1" ht="22.9" customHeight="1">
      <c r="B217" s="143"/>
      <c r="D217" s="144" t="s">
        <v>72</v>
      </c>
      <c r="E217" s="154" t="s">
        <v>332</v>
      </c>
      <c r="F217" s="154" t="s">
        <v>333</v>
      </c>
      <c r="I217" s="146"/>
      <c r="J217" s="155">
        <f>BK217</f>
        <v>0</v>
      </c>
      <c r="L217" s="143"/>
      <c r="M217" s="148"/>
      <c r="N217" s="149"/>
      <c r="O217" s="149"/>
      <c r="P217" s="150">
        <f>P218</f>
        <v>0</v>
      </c>
      <c r="Q217" s="149"/>
      <c r="R217" s="150">
        <f>R218</f>
        <v>0</v>
      </c>
      <c r="S217" s="149"/>
      <c r="T217" s="151">
        <f>T218</f>
        <v>0</v>
      </c>
      <c r="AR217" s="144" t="s">
        <v>81</v>
      </c>
      <c r="AT217" s="152" t="s">
        <v>72</v>
      </c>
      <c r="AU217" s="152" t="s">
        <v>81</v>
      </c>
      <c r="AY217" s="144" t="s">
        <v>153</v>
      </c>
      <c r="BK217" s="153">
        <f>BK218</f>
        <v>0</v>
      </c>
    </row>
    <row r="218" spans="1:65" s="2" customFormat="1" ht="24.2" customHeight="1">
      <c r="A218" s="32"/>
      <c r="B218" s="121"/>
      <c r="C218" s="156" t="s">
        <v>334</v>
      </c>
      <c r="D218" s="156" t="s">
        <v>155</v>
      </c>
      <c r="E218" s="157" t="s">
        <v>335</v>
      </c>
      <c r="F218" s="158" t="s">
        <v>336</v>
      </c>
      <c r="G218" s="159" t="s">
        <v>189</v>
      </c>
      <c r="H218" s="160">
        <v>30.306000000000001</v>
      </c>
      <c r="I218" s="161"/>
      <c r="J218" s="162">
        <f>ROUND(I218*H218,2)</f>
        <v>0</v>
      </c>
      <c r="K218" s="163"/>
      <c r="L218" s="33"/>
      <c r="M218" s="164" t="s">
        <v>1</v>
      </c>
      <c r="N218" s="165" t="s">
        <v>39</v>
      </c>
      <c r="O218" s="58"/>
      <c r="P218" s="166">
        <f>O218*H218</f>
        <v>0</v>
      </c>
      <c r="Q218" s="166">
        <v>0</v>
      </c>
      <c r="R218" s="166">
        <f>Q218*H218</f>
        <v>0</v>
      </c>
      <c r="S218" s="166">
        <v>0</v>
      </c>
      <c r="T218" s="16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159</v>
      </c>
      <c r="AT218" s="168" t="s">
        <v>155</v>
      </c>
      <c r="AU218" s="168" t="s">
        <v>85</v>
      </c>
      <c r="AY218" s="17" t="s">
        <v>153</v>
      </c>
      <c r="BE218" s="169">
        <f>IF(N218="základná",J218,0)</f>
        <v>0</v>
      </c>
      <c r="BF218" s="169">
        <f>IF(N218="znížená",J218,0)</f>
        <v>0</v>
      </c>
      <c r="BG218" s="169">
        <f>IF(N218="zákl. prenesená",J218,0)</f>
        <v>0</v>
      </c>
      <c r="BH218" s="169">
        <f>IF(N218="zníž. prenesená",J218,0)</f>
        <v>0</v>
      </c>
      <c r="BI218" s="169">
        <f>IF(N218="nulová",J218,0)</f>
        <v>0</v>
      </c>
      <c r="BJ218" s="17" t="s">
        <v>85</v>
      </c>
      <c r="BK218" s="169">
        <f>ROUND(I218*H218,2)</f>
        <v>0</v>
      </c>
      <c r="BL218" s="17" t="s">
        <v>159</v>
      </c>
      <c r="BM218" s="168" t="s">
        <v>337</v>
      </c>
    </row>
    <row r="219" spans="1:65" s="12" customFormat="1" ht="25.9" customHeight="1">
      <c r="B219" s="143"/>
      <c r="D219" s="144" t="s">
        <v>72</v>
      </c>
      <c r="E219" s="145" t="s">
        <v>338</v>
      </c>
      <c r="F219" s="145" t="s">
        <v>339</v>
      </c>
      <c r="I219" s="146"/>
      <c r="J219" s="147">
        <f>BK219</f>
        <v>0</v>
      </c>
      <c r="L219" s="143"/>
      <c r="M219" s="148"/>
      <c r="N219" s="149"/>
      <c r="O219" s="149"/>
      <c r="P219" s="150">
        <f>P220+P243+P253+P259+P262</f>
        <v>0</v>
      </c>
      <c r="Q219" s="149"/>
      <c r="R219" s="150">
        <f>R220+R243+R253+R259+R262</f>
        <v>0.35393623000000002</v>
      </c>
      <c r="S219" s="149"/>
      <c r="T219" s="151">
        <f>T220+T243+T253+T259+T262</f>
        <v>0.15389999999999998</v>
      </c>
      <c r="AR219" s="144" t="s">
        <v>85</v>
      </c>
      <c r="AT219" s="152" t="s">
        <v>72</v>
      </c>
      <c r="AU219" s="152" t="s">
        <v>73</v>
      </c>
      <c r="AY219" s="144" t="s">
        <v>153</v>
      </c>
      <c r="BK219" s="153">
        <f>BK220+BK243+BK253+BK259+BK262</f>
        <v>0</v>
      </c>
    </row>
    <row r="220" spans="1:65" s="12" customFormat="1" ht="22.9" customHeight="1">
      <c r="B220" s="143"/>
      <c r="D220" s="144" t="s">
        <v>72</v>
      </c>
      <c r="E220" s="154" t="s">
        <v>340</v>
      </c>
      <c r="F220" s="154" t="s">
        <v>341</v>
      </c>
      <c r="I220" s="146"/>
      <c r="J220" s="155">
        <f>BK220</f>
        <v>0</v>
      </c>
      <c r="L220" s="143"/>
      <c r="M220" s="148"/>
      <c r="N220" s="149"/>
      <c r="O220" s="149"/>
      <c r="P220" s="150">
        <f>SUM(P221:P242)</f>
        <v>0</v>
      </c>
      <c r="Q220" s="149"/>
      <c r="R220" s="150">
        <f>SUM(R221:R242)</f>
        <v>0.26452499999999995</v>
      </c>
      <c r="S220" s="149"/>
      <c r="T220" s="151">
        <f>SUM(T221:T242)</f>
        <v>0.15389999999999998</v>
      </c>
      <c r="AR220" s="144" t="s">
        <v>85</v>
      </c>
      <c r="AT220" s="152" t="s">
        <v>72</v>
      </c>
      <c r="AU220" s="152" t="s">
        <v>81</v>
      </c>
      <c r="AY220" s="144" t="s">
        <v>153</v>
      </c>
      <c r="BK220" s="153">
        <f>SUM(BK221:BK242)</f>
        <v>0</v>
      </c>
    </row>
    <row r="221" spans="1:65" s="2" customFormat="1" ht="24.2" customHeight="1">
      <c r="A221" s="32"/>
      <c r="B221" s="121"/>
      <c r="C221" s="156" t="s">
        <v>342</v>
      </c>
      <c r="D221" s="156" t="s">
        <v>155</v>
      </c>
      <c r="E221" s="157" t="s">
        <v>343</v>
      </c>
      <c r="F221" s="158" t="s">
        <v>344</v>
      </c>
      <c r="G221" s="159" t="s">
        <v>257</v>
      </c>
      <c r="H221" s="160">
        <v>45</v>
      </c>
      <c r="I221" s="161"/>
      <c r="J221" s="162">
        <f>ROUND(I221*H221,2)</f>
        <v>0</v>
      </c>
      <c r="K221" s="163"/>
      <c r="L221" s="33"/>
      <c r="M221" s="164" t="s">
        <v>1</v>
      </c>
      <c r="N221" s="165" t="s">
        <v>39</v>
      </c>
      <c r="O221" s="58"/>
      <c r="P221" s="166">
        <f>O221*H221</f>
        <v>0</v>
      </c>
      <c r="Q221" s="166">
        <v>3.8999999999999999E-4</v>
      </c>
      <c r="R221" s="166">
        <f>Q221*H221</f>
        <v>1.755E-2</v>
      </c>
      <c r="S221" s="166">
        <v>3.4199999999999999E-3</v>
      </c>
      <c r="T221" s="167">
        <f>S221*H221</f>
        <v>0.15389999999999998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235</v>
      </c>
      <c r="AT221" s="168" t="s">
        <v>155</v>
      </c>
      <c r="AU221" s="168" t="s">
        <v>85</v>
      </c>
      <c r="AY221" s="17" t="s">
        <v>153</v>
      </c>
      <c r="BE221" s="169">
        <f>IF(N221="základná",J221,0)</f>
        <v>0</v>
      </c>
      <c r="BF221" s="169">
        <f>IF(N221="znížená",J221,0)</f>
        <v>0</v>
      </c>
      <c r="BG221" s="169">
        <f>IF(N221="zákl. prenesená",J221,0)</f>
        <v>0</v>
      </c>
      <c r="BH221" s="169">
        <f>IF(N221="zníž. prenesená",J221,0)</f>
        <v>0</v>
      </c>
      <c r="BI221" s="169">
        <f>IF(N221="nulová",J221,0)</f>
        <v>0</v>
      </c>
      <c r="BJ221" s="17" t="s">
        <v>85</v>
      </c>
      <c r="BK221" s="169">
        <f>ROUND(I221*H221,2)</f>
        <v>0</v>
      </c>
      <c r="BL221" s="17" t="s">
        <v>235</v>
      </c>
      <c r="BM221" s="168" t="s">
        <v>345</v>
      </c>
    </row>
    <row r="222" spans="1:65" s="2" customFormat="1" ht="24.2" customHeight="1">
      <c r="A222" s="32"/>
      <c r="B222" s="121"/>
      <c r="C222" s="156" t="s">
        <v>346</v>
      </c>
      <c r="D222" s="156" t="s">
        <v>155</v>
      </c>
      <c r="E222" s="157" t="s">
        <v>347</v>
      </c>
      <c r="F222" s="158" t="s">
        <v>348</v>
      </c>
      <c r="G222" s="159" t="s">
        <v>257</v>
      </c>
      <c r="H222" s="160">
        <v>39.5</v>
      </c>
      <c r="I222" s="161"/>
      <c r="J222" s="162">
        <f>ROUND(I222*H222,2)</f>
        <v>0</v>
      </c>
      <c r="K222" s="163"/>
      <c r="L222" s="33"/>
      <c r="M222" s="164" t="s">
        <v>1</v>
      </c>
      <c r="N222" s="165" t="s">
        <v>39</v>
      </c>
      <c r="O222" s="58"/>
      <c r="P222" s="166">
        <f>O222*H222</f>
        <v>0</v>
      </c>
      <c r="Q222" s="166">
        <v>4.81E-3</v>
      </c>
      <c r="R222" s="166">
        <f>Q222*H222</f>
        <v>0.189995</v>
      </c>
      <c r="S222" s="166">
        <v>0</v>
      </c>
      <c r="T222" s="16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235</v>
      </c>
      <c r="AT222" s="168" t="s">
        <v>155</v>
      </c>
      <c r="AU222" s="168" t="s">
        <v>85</v>
      </c>
      <c r="AY222" s="17" t="s">
        <v>153</v>
      </c>
      <c r="BE222" s="169">
        <f>IF(N222="základná",J222,0)</f>
        <v>0</v>
      </c>
      <c r="BF222" s="169">
        <f>IF(N222="znížená",J222,0)</f>
        <v>0</v>
      </c>
      <c r="BG222" s="169">
        <f>IF(N222="zákl. prenesená",J222,0)</f>
        <v>0</v>
      </c>
      <c r="BH222" s="169">
        <f>IF(N222="zníž. prenesená",J222,0)</f>
        <v>0</v>
      </c>
      <c r="BI222" s="169">
        <f>IF(N222="nulová",J222,0)</f>
        <v>0</v>
      </c>
      <c r="BJ222" s="17" t="s">
        <v>85</v>
      </c>
      <c r="BK222" s="169">
        <f>ROUND(I222*H222,2)</f>
        <v>0</v>
      </c>
      <c r="BL222" s="17" t="s">
        <v>235</v>
      </c>
      <c r="BM222" s="168" t="s">
        <v>349</v>
      </c>
    </row>
    <row r="223" spans="1:65" s="13" customFormat="1">
      <c r="B223" s="170"/>
      <c r="D223" s="171" t="s">
        <v>161</v>
      </c>
      <c r="E223" s="172" t="s">
        <v>1</v>
      </c>
      <c r="F223" s="173" t="s">
        <v>350</v>
      </c>
      <c r="H223" s="174">
        <v>39.5</v>
      </c>
      <c r="I223" s="175"/>
      <c r="L223" s="170"/>
      <c r="M223" s="176"/>
      <c r="N223" s="177"/>
      <c r="O223" s="177"/>
      <c r="P223" s="177"/>
      <c r="Q223" s="177"/>
      <c r="R223" s="177"/>
      <c r="S223" s="177"/>
      <c r="T223" s="178"/>
      <c r="AT223" s="172" t="s">
        <v>161</v>
      </c>
      <c r="AU223" s="172" t="s">
        <v>85</v>
      </c>
      <c r="AV223" s="13" t="s">
        <v>85</v>
      </c>
      <c r="AW223" s="13" t="s">
        <v>30</v>
      </c>
      <c r="AX223" s="13" t="s">
        <v>73</v>
      </c>
      <c r="AY223" s="172" t="s">
        <v>153</v>
      </c>
    </row>
    <row r="224" spans="1:65" s="14" customFormat="1">
      <c r="B224" s="179"/>
      <c r="D224" s="171" t="s">
        <v>161</v>
      </c>
      <c r="E224" s="180" t="s">
        <v>95</v>
      </c>
      <c r="F224" s="181" t="s">
        <v>167</v>
      </c>
      <c r="H224" s="182">
        <v>39.5</v>
      </c>
      <c r="I224" s="183"/>
      <c r="L224" s="179"/>
      <c r="M224" s="184"/>
      <c r="N224" s="185"/>
      <c r="O224" s="185"/>
      <c r="P224" s="185"/>
      <c r="Q224" s="185"/>
      <c r="R224" s="185"/>
      <c r="S224" s="185"/>
      <c r="T224" s="186"/>
      <c r="AT224" s="180" t="s">
        <v>161</v>
      </c>
      <c r="AU224" s="180" t="s">
        <v>85</v>
      </c>
      <c r="AV224" s="14" t="s">
        <v>159</v>
      </c>
      <c r="AW224" s="14" t="s">
        <v>30</v>
      </c>
      <c r="AX224" s="14" t="s">
        <v>81</v>
      </c>
      <c r="AY224" s="180" t="s">
        <v>153</v>
      </c>
    </row>
    <row r="225" spans="1:65" s="2" customFormat="1" ht="24.2" customHeight="1">
      <c r="A225" s="32"/>
      <c r="B225" s="121"/>
      <c r="C225" s="156" t="s">
        <v>351</v>
      </c>
      <c r="D225" s="156" t="s">
        <v>155</v>
      </c>
      <c r="E225" s="157" t="s">
        <v>352</v>
      </c>
      <c r="F225" s="158" t="s">
        <v>353</v>
      </c>
      <c r="G225" s="159" t="s">
        <v>257</v>
      </c>
      <c r="H225" s="160">
        <v>1</v>
      </c>
      <c r="I225" s="161"/>
      <c r="J225" s="162">
        <f>ROUND(I225*H225,2)</f>
        <v>0</v>
      </c>
      <c r="K225" s="163"/>
      <c r="L225" s="33"/>
      <c r="M225" s="164" t="s">
        <v>1</v>
      </c>
      <c r="N225" s="165" t="s">
        <v>39</v>
      </c>
      <c r="O225" s="58"/>
      <c r="P225" s="166">
        <f>O225*H225</f>
        <v>0</v>
      </c>
      <c r="Q225" s="166">
        <v>8.2699999999999996E-3</v>
      </c>
      <c r="R225" s="166">
        <f>Q225*H225</f>
        <v>8.2699999999999996E-3</v>
      </c>
      <c r="S225" s="166">
        <v>0</v>
      </c>
      <c r="T225" s="16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235</v>
      </c>
      <c r="AT225" s="168" t="s">
        <v>155</v>
      </c>
      <c r="AU225" s="168" t="s">
        <v>85</v>
      </c>
      <c r="AY225" s="17" t="s">
        <v>153</v>
      </c>
      <c r="BE225" s="169">
        <f>IF(N225="základná",J225,0)</f>
        <v>0</v>
      </c>
      <c r="BF225" s="169">
        <f>IF(N225="znížená",J225,0)</f>
        <v>0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85</v>
      </c>
      <c r="BK225" s="169">
        <f>ROUND(I225*H225,2)</f>
        <v>0</v>
      </c>
      <c r="BL225" s="17" t="s">
        <v>235</v>
      </c>
      <c r="BM225" s="168" t="s">
        <v>354</v>
      </c>
    </row>
    <row r="226" spans="1:65" s="13" customFormat="1">
      <c r="B226" s="170"/>
      <c r="D226" s="171" t="s">
        <v>161</v>
      </c>
      <c r="E226" s="172" t="s">
        <v>1</v>
      </c>
      <c r="F226" s="173" t="s">
        <v>355</v>
      </c>
      <c r="H226" s="174">
        <v>1</v>
      </c>
      <c r="I226" s="175"/>
      <c r="L226" s="170"/>
      <c r="M226" s="176"/>
      <c r="N226" s="177"/>
      <c r="O226" s="177"/>
      <c r="P226" s="177"/>
      <c r="Q226" s="177"/>
      <c r="R226" s="177"/>
      <c r="S226" s="177"/>
      <c r="T226" s="178"/>
      <c r="AT226" s="172" t="s">
        <v>161</v>
      </c>
      <c r="AU226" s="172" t="s">
        <v>85</v>
      </c>
      <c r="AV226" s="13" t="s">
        <v>85</v>
      </c>
      <c r="AW226" s="13" t="s">
        <v>30</v>
      </c>
      <c r="AX226" s="13" t="s">
        <v>81</v>
      </c>
      <c r="AY226" s="172" t="s">
        <v>153</v>
      </c>
    </row>
    <row r="227" spans="1:65" s="2" customFormat="1" ht="24.2" customHeight="1">
      <c r="A227" s="32"/>
      <c r="B227" s="121"/>
      <c r="C227" s="156" t="s">
        <v>356</v>
      </c>
      <c r="D227" s="156" t="s">
        <v>155</v>
      </c>
      <c r="E227" s="157" t="s">
        <v>357</v>
      </c>
      <c r="F227" s="158" t="s">
        <v>358</v>
      </c>
      <c r="G227" s="159" t="s">
        <v>257</v>
      </c>
      <c r="H227" s="160">
        <v>4</v>
      </c>
      <c r="I227" s="161"/>
      <c r="J227" s="162">
        <f>ROUND(I227*H227,2)</f>
        <v>0</v>
      </c>
      <c r="K227" s="163"/>
      <c r="L227" s="33"/>
      <c r="M227" s="164" t="s">
        <v>1</v>
      </c>
      <c r="N227" s="165" t="s">
        <v>39</v>
      </c>
      <c r="O227" s="58"/>
      <c r="P227" s="166">
        <f>O227*H227</f>
        <v>0</v>
      </c>
      <c r="Q227" s="166">
        <v>1.116E-2</v>
      </c>
      <c r="R227" s="166">
        <f>Q227*H227</f>
        <v>4.4639999999999999E-2</v>
      </c>
      <c r="S227" s="166">
        <v>0</v>
      </c>
      <c r="T227" s="16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235</v>
      </c>
      <c r="AT227" s="168" t="s">
        <v>155</v>
      </c>
      <c r="AU227" s="168" t="s">
        <v>85</v>
      </c>
      <c r="AY227" s="17" t="s">
        <v>153</v>
      </c>
      <c r="BE227" s="169">
        <f>IF(N227="základná",J227,0)</f>
        <v>0</v>
      </c>
      <c r="BF227" s="169">
        <f>IF(N227="znížená",J227,0)</f>
        <v>0</v>
      </c>
      <c r="BG227" s="169">
        <f>IF(N227="zákl. prenesená",J227,0)</f>
        <v>0</v>
      </c>
      <c r="BH227" s="169">
        <f>IF(N227="zníž. prenesená",J227,0)</f>
        <v>0</v>
      </c>
      <c r="BI227" s="169">
        <f>IF(N227="nulová",J227,0)</f>
        <v>0</v>
      </c>
      <c r="BJ227" s="17" t="s">
        <v>85</v>
      </c>
      <c r="BK227" s="169">
        <f>ROUND(I227*H227,2)</f>
        <v>0</v>
      </c>
      <c r="BL227" s="17" t="s">
        <v>235</v>
      </c>
      <c r="BM227" s="168" t="s">
        <v>359</v>
      </c>
    </row>
    <row r="228" spans="1:65" s="13" customFormat="1">
      <c r="B228" s="170"/>
      <c r="D228" s="171" t="s">
        <v>161</v>
      </c>
      <c r="E228" s="172" t="s">
        <v>1</v>
      </c>
      <c r="F228" s="173" t="s">
        <v>360</v>
      </c>
      <c r="H228" s="174">
        <v>4</v>
      </c>
      <c r="I228" s="175"/>
      <c r="L228" s="170"/>
      <c r="M228" s="176"/>
      <c r="N228" s="177"/>
      <c r="O228" s="177"/>
      <c r="P228" s="177"/>
      <c r="Q228" s="177"/>
      <c r="R228" s="177"/>
      <c r="S228" s="177"/>
      <c r="T228" s="178"/>
      <c r="AT228" s="172" t="s">
        <v>161</v>
      </c>
      <c r="AU228" s="172" t="s">
        <v>85</v>
      </c>
      <c r="AV228" s="13" t="s">
        <v>85</v>
      </c>
      <c r="AW228" s="13" t="s">
        <v>30</v>
      </c>
      <c r="AX228" s="13" t="s">
        <v>81</v>
      </c>
      <c r="AY228" s="172" t="s">
        <v>153</v>
      </c>
    </row>
    <row r="229" spans="1:65" s="2" customFormat="1" ht="24.2" customHeight="1">
      <c r="A229" s="32"/>
      <c r="B229" s="121"/>
      <c r="C229" s="156" t="s">
        <v>361</v>
      </c>
      <c r="D229" s="156" t="s">
        <v>155</v>
      </c>
      <c r="E229" s="157" t="s">
        <v>362</v>
      </c>
      <c r="F229" s="158" t="s">
        <v>363</v>
      </c>
      <c r="G229" s="159" t="s">
        <v>248</v>
      </c>
      <c r="H229" s="160">
        <v>4</v>
      </c>
      <c r="I229" s="161"/>
      <c r="J229" s="162">
        <f>ROUND(I229*H229,2)</f>
        <v>0</v>
      </c>
      <c r="K229" s="163"/>
      <c r="L229" s="33"/>
      <c r="M229" s="164" t="s">
        <v>1</v>
      </c>
      <c r="N229" s="165" t="s">
        <v>39</v>
      </c>
      <c r="O229" s="58"/>
      <c r="P229" s="166">
        <f>O229*H229</f>
        <v>0</v>
      </c>
      <c r="Q229" s="166">
        <v>0</v>
      </c>
      <c r="R229" s="166">
        <f>Q229*H229</f>
        <v>0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235</v>
      </c>
      <c r="AT229" s="168" t="s">
        <v>155</v>
      </c>
      <c r="AU229" s="168" t="s">
        <v>85</v>
      </c>
      <c r="AY229" s="17" t="s">
        <v>153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7" t="s">
        <v>85</v>
      </c>
      <c r="BK229" s="169">
        <f>ROUND(I229*H229,2)</f>
        <v>0</v>
      </c>
      <c r="BL229" s="17" t="s">
        <v>235</v>
      </c>
      <c r="BM229" s="168" t="s">
        <v>364</v>
      </c>
    </row>
    <row r="230" spans="1:65" s="13" customFormat="1">
      <c r="B230" s="170"/>
      <c r="D230" s="171" t="s">
        <v>161</v>
      </c>
      <c r="E230" s="172" t="s">
        <v>1</v>
      </c>
      <c r="F230" s="173" t="s">
        <v>365</v>
      </c>
      <c r="H230" s="174">
        <v>4</v>
      </c>
      <c r="I230" s="175"/>
      <c r="L230" s="170"/>
      <c r="M230" s="176"/>
      <c r="N230" s="177"/>
      <c r="O230" s="177"/>
      <c r="P230" s="177"/>
      <c r="Q230" s="177"/>
      <c r="R230" s="177"/>
      <c r="S230" s="177"/>
      <c r="T230" s="178"/>
      <c r="AT230" s="172" t="s">
        <v>161</v>
      </c>
      <c r="AU230" s="172" t="s">
        <v>85</v>
      </c>
      <c r="AV230" s="13" t="s">
        <v>85</v>
      </c>
      <c r="AW230" s="13" t="s">
        <v>30</v>
      </c>
      <c r="AX230" s="13" t="s">
        <v>81</v>
      </c>
      <c r="AY230" s="172" t="s">
        <v>153</v>
      </c>
    </row>
    <row r="231" spans="1:65" s="2" customFormat="1" ht="24.2" customHeight="1">
      <c r="A231" s="32"/>
      <c r="B231" s="121"/>
      <c r="C231" s="156" t="s">
        <v>366</v>
      </c>
      <c r="D231" s="156" t="s">
        <v>155</v>
      </c>
      <c r="E231" s="157" t="s">
        <v>367</v>
      </c>
      <c r="F231" s="158" t="s">
        <v>368</v>
      </c>
      <c r="G231" s="159" t="s">
        <v>248</v>
      </c>
      <c r="H231" s="160">
        <v>2</v>
      </c>
      <c r="I231" s="161"/>
      <c r="J231" s="162">
        <f>ROUND(I231*H231,2)</f>
        <v>0</v>
      </c>
      <c r="K231" s="163"/>
      <c r="L231" s="33"/>
      <c r="M231" s="164" t="s">
        <v>1</v>
      </c>
      <c r="N231" s="165" t="s">
        <v>39</v>
      </c>
      <c r="O231" s="58"/>
      <c r="P231" s="166">
        <f>O231*H231</f>
        <v>0</v>
      </c>
      <c r="Q231" s="166">
        <v>2.5000000000000001E-4</v>
      </c>
      <c r="R231" s="166">
        <f>Q231*H231</f>
        <v>5.0000000000000001E-4</v>
      </c>
      <c r="S231" s="166">
        <v>0</v>
      </c>
      <c r="T231" s="16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235</v>
      </c>
      <c r="AT231" s="168" t="s">
        <v>155</v>
      </c>
      <c r="AU231" s="168" t="s">
        <v>85</v>
      </c>
      <c r="AY231" s="17" t="s">
        <v>153</v>
      </c>
      <c r="BE231" s="169">
        <f>IF(N231="základná",J231,0)</f>
        <v>0</v>
      </c>
      <c r="BF231" s="169">
        <f>IF(N231="znížená",J231,0)</f>
        <v>0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7" t="s">
        <v>85</v>
      </c>
      <c r="BK231" s="169">
        <f>ROUND(I231*H231,2)</f>
        <v>0</v>
      </c>
      <c r="BL231" s="17" t="s">
        <v>235</v>
      </c>
      <c r="BM231" s="168" t="s">
        <v>369</v>
      </c>
    </row>
    <row r="232" spans="1:65" s="13" customFormat="1">
      <c r="B232" s="170"/>
      <c r="D232" s="171" t="s">
        <v>161</v>
      </c>
      <c r="E232" s="172" t="s">
        <v>1</v>
      </c>
      <c r="F232" s="173" t="s">
        <v>85</v>
      </c>
      <c r="H232" s="174">
        <v>2</v>
      </c>
      <c r="I232" s="175"/>
      <c r="L232" s="170"/>
      <c r="M232" s="176"/>
      <c r="N232" s="177"/>
      <c r="O232" s="177"/>
      <c r="P232" s="177"/>
      <c r="Q232" s="177"/>
      <c r="R232" s="177"/>
      <c r="S232" s="177"/>
      <c r="T232" s="178"/>
      <c r="AT232" s="172" t="s">
        <v>161</v>
      </c>
      <c r="AU232" s="172" t="s">
        <v>85</v>
      </c>
      <c r="AV232" s="13" t="s">
        <v>85</v>
      </c>
      <c r="AW232" s="13" t="s">
        <v>30</v>
      </c>
      <c r="AX232" s="13" t="s">
        <v>81</v>
      </c>
      <c r="AY232" s="172" t="s">
        <v>153</v>
      </c>
    </row>
    <row r="233" spans="1:65" s="2" customFormat="1" ht="24.2" customHeight="1">
      <c r="A233" s="32"/>
      <c r="B233" s="121"/>
      <c r="C233" s="156" t="s">
        <v>370</v>
      </c>
      <c r="D233" s="156" t="s">
        <v>155</v>
      </c>
      <c r="E233" s="157" t="s">
        <v>371</v>
      </c>
      <c r="F233" s="158" t="s">
        <v>372</v>
      </c>
      <c r="G233" s="159" t="s">
        <v>248</v>
      </c>
      <c r="H233" s="160">
        <v>2</v>
      </c>
      <c r="I233" s="161"/>
      <c r="J233" s="162">
        <f t="shared" ref="J233:J242" si="25">ROUND(I233*H233,2)</f>
        <v>0</v>
      </c>
      <c r="K233" s="163"/>
      <c r="L233" s="33"/>
      <c r="M233" s="164" t="s">
        <v>1</v>
      </c>
      <c r="N233" s="165" t="s">
        <v>39</v>
      </c>
      <c r="O233" s="58"/>
      <c r="P233" s="166">
        <f t="shared" ref="P233:P242" si="26">O233*H233</f>
        <v>0</v>
      </c>
      <c r="Q233" s="166">
        <v>0</v>
      </c>
      <c r="R233" s="166">
        <f t="shared" ref="R233:R242" si="27">Q233*H233</f>
        <v>0</v>
      </c>
      <c r="S233" s="166">
        <v>0</v>
      </c>
      <c r="T233" s="167">
        <f t="shared" ref="T233:T242" si="28"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235</v>
      </c>
      <c r="AT233" s="168" t="s">
        <v>155</v>
      </c>
      <c r="AU233" s="168" t="s">
        <v>85</v>
      </c>
      <c r="AY233" s="17" t="s">
        <v>153</v>
      </c>
      <c r="BE233" s="169">
        <f t="shared" ref="BE233:BE242" si="29">IF(N233="základná",J233,0)</f>
        <v>0</v>
      </c>
      <c r="BF233" s="169">
        <f t="shared" ref="BF233:BF242" si="30">IF(N233="znížená",J233,0)</f>
        <v>0</v>
      </c>
      <c r="BG233" s="169">
        <f t="shared" ref="BG233:BG242" si="31">IF(N233="zákl. prenesená",J233,0)</f>
        <v>0</v>
      </c>
      <c r="BH233" s="169">
        <f t="shared" ref="BH233:BH242" si="32">IF(N233="zníž. prenesená",J233,0)</f>
        <v>0</v>
      </c>
      <c r="BI233" s="169">
        <f t="shared" ref="BI233:BI242" si="33">IF(N233="nulová",J233,0)</f>
        <v>0</v>
      </c>
      <c r="BJ233" s="17" t="s">
        <v>85</v>
      </c>
      <c r="BK233" s="169">
        <f t="shared" ref="BK233:BK242" si="34">ROUND(I233*H233,2)</f>
        <v>0</v>
      </c>
      <c r="BL233" s="17" t="s">
        <v>235</v>
      </c>
      <c r="BM233" s="168" t="s">
        <v>373</v>
      </c>
    </row>
    <row r="234" spans="1:65" s="2" customFormat="1" ht="24.2" customHeight="1">
      <c r="A234" s="32"/>
      <c r="B234" s="121"/>
      <c r="C234" s="187" t="s">
        <v>374</v>
      </c>
      <c r="D234" s="187" t="s">
        <v>204</v>
      </c>
      <c r="E234" s="188" t="s">
        <v>375</v>
      </c>
      <c r="F234" s="189" t="s">
        <v>376</v>
      </c>
      <c r="G234" s="190" t="s">
        <v>248</v>
      </c>
      <c r="H234" s="191">
        <v>2</v>
      </c>
      <c r="I234" s="192"/>
      <c r="J234" s="193">
        <f t="shared" si="25"/>
        <v>0</v>
      </c>
      <c r="K234" s="194"/>
      <c r="L234" s="195"/>
      <c r="M234" s="196" t="s">
        <v>1</v>
      </c>
      <c r="N234" s="197" t="s">
        <v>39</v>
      </c>
      <c r="O234" s="58"/>
      <c r="P234" s="166">
        <f t="shared" si="26"/>
        <v>0</v>
      </c>
      <c r="Q234" s="166">
        <v>3.5E-4</v>
      </c>
      <c r="R234" s="166">
        <f t="shared" si="27"/>
        <v>6.9999999999999999E-4</v>
      </c>
      <c r="S234" s="166">
        <v>0</v>
      </c>
      <c r="T234" s="167">
        <f t="shared" si="28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306</v>
      </c>
      <c r="AT234" s="168" t="s">
        <v>204</v>
      </c>
      <c r="AU234" s="168" t="s">
        <v>85</v>
      </c>
      <c r="AY234" s="17" t="s">
        <v>153</v>
      </c>
      <c r="BE234" s="169">
        <f t="shared" si="29"/>
        <v>0</v>
      </c>
      <c r="BF234" s="169">
        <f t="shared" si="30"/>
        <v>0</v>
      </c>
      <c r="BG234" s="169">
        <f t="shared" si="31"/>
        <v>0</v>
      </c>
      <c r="BH234" s="169">
        <f t="shared" si="32"/>
        <v>0</v>
      </c>
      <c r="BI234" s="169">
        <f t="shared" si="33"/>
        <v>0</v>
      </c>
      <c r="BJ234" s="17" t="s">
        <v>85</v>
      </c>
      <c r="BK234" s="169">
        <f t="shared" si="34"/>
        <v>0</v>
      </c>
      <c r="BL234" s="17" t="s">
        <v>235</v>
      </c>
      <c r="BM234" s="168" t="s">
        <v>377</v>
      </c>
    </row>
    <row r="235" spans="1:65" s="2" customFormat="1" ht="14.45" customHeight="1">
      <c r="A235" s="32"/>
      <c r="B235" s="121"/>
      <c r="C235" s="156" t="s">
        <v>378</v>
      </c>
      <c r="D235" s="156" t="s">
        <v>155</v>
      </c>
      <c r="E235" s="157" t="s">
        <v>379</v>
      </c>
      <c r="F235" s="158" t="s">
        <v>380</v>
      </c>
      <c r="G235" s="159" t="s">
        <v>248</v>
      </c>
      <c r="H235" s="160">
        <v>3</v>
      </c>
      <c r="I235" s="161"/>
      <c r="J235" s="162">
        <f t="shared" si="25"/>
        <v>0</v>
      </c>
      <c r="K235" s="163"/>
      <c r="L235" s="33"/>
      <c r="M235" s="164" t="s">
        <v>1</v>
      </c>
      <c r="N235" s="165" t="s">
        <v>39</v>
      </c>
      <c r="O235" s="58"/>
      <c r="P235" s="166">
        <f t="shared" si="26"/>
        <v>0</v>
      </c>
      <c r="Q235" s="166">
        <v>1.0000000000000001E-5</v>
      </c>
      <c r="R235" s="166">
        <f t="shared" si="27"/>
        <v>3.0000000000000004E-5</v>
      </c>
      <c r="S235" s="166">
        <v>0</v>
      </c>
      <c r="T235" s="167">
        <f t="shared" si="28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235</v>
      </c>
      <c r="AT235" s="168" t="s">
        <v>155</v>
      </c>
      <c r="AU235" s="168" t="s">
        <v>85</v>
      </c>
      <c r="AY235" s="17" t="s">
        <v>153</v>
      </c>
      <c r="BE235" s="169">
        <f t="shared" si="29"/>
        <v>0</v>
      </c>
      <c r="BF235" s="169">
        <f t="shared" si="30"/>
        <v>0</v>
      </c>
      <c r="BG235" s="169">
        <f t="shared" si="31"/>
        <v>0</v>
      </c>
      <c r="BH235" s="169">
        <f t="shared" si="32"/>
        <v>0</v>
      </c>
      <c r="BI235" s="169">
        <f t="shared" si="33"/>
        <v>0</v>
      </c>
      <c r="BJ235" s="17" t="s">
        <v>85</v>
      </c>
      <c r="BK235" s="169">
        <f t="shared" si="34"/>
        <v>0</v>
      </c>
      <c r="BL235" s="17" t="s">
        <v>235</v>
      </c>
      <c r="BM235" s="168" t="s">
        <v>381</v>
      </c>
    </row>
    <row r="236" spans="1:65" s="2" customFormat="1" ht="24.2" customHeight="1">
      <c r="A236" s="32"/>
      <c r="B236" s="121"/>
      <c r="C236" s="187" t="s">
        <v>382</v>
      </c>
      <c r="D236" s="187" t="s">
        <v>204</v>
      </c>
      <c r="E236" s="188" t="s">
        <v>383</v>
      </c>
      <c r="F236" s="189" t="s">
        <v>384</v>
      </c>
      <c r="G236" s="190" t="s">
        <v>248</v>
      </c>
      <c r="H236" s="191">
        <v>3</v>
      </c>
      <c r="I236" s="192"/>
      <c r="J236" s="193">
        <f t="shared" si="25"/>
        <v>0</v>
      </c>
      <c r="K236" s="194"/>
      <c r="L236" s="195"/>
      <c r="M236" s="196" t="s">
        <v>1</v>
      </c>
      <c r="N236" s="197" t="s">
        <v>39</v>
      </c>
      <c r="O236" s="58"/>
      <c r="P236" s="166">
        <f t="shared" si="26"/>
        <v>0</v>
      </c>
      <c r="Q236" s="166">
        <v>2.5999999999999998E-4</v>
      </c>
      <c r="R236" s="166">
        <f t="shared" si="27"/>
        <v>7.7999999999999988E-4</v>
      </c>
      <c r="S236" s="166">
        <v>0</v>
      </c>
      <c r="T236" s="167">
        <f t="shared" si="2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306</v>
      </c>
      <c r="AT236" s="168" t="s">
        <v>204</v>
      </c>
      <c r="AU236" s="168" t="s">
        <v>85</v>
      </c>
      <c r="AY236" s="17" t="s">
        <v>153</v>
      </c>
      <c r="BE236" s="169">
        <f t="shared" si="29"/>
        <v>0</v>
      </c>
      <c r="BF236" s="169">
        <f t="shared" si="30"/>
        <v>0</v>
      </c>
      <c r="BG236" s="169">
        <f t="shared" si="31"/>
        <v>0</v>
      </c>
      <c r="BH236" s="169">
        <f t="shared" si="32"/>
        <v>0</v>
      </c>
      <c r="BI236" s="169">
        <f t="shared" si="33"/>
        <v>0</v>
      </c>
      <c r="BJ236" s="17" t="s">
        <v>85</v>
      </c>
      <c r="BK236" s="169">
        <f t="shared" si="34"/>
        <v>0</v>
      </c>
      <c r="BL236" s="17" t="s">
        <v>235</v>
      </c>
      <c r="BM236" s="168" t="s">
        <v>385</v>
      </c>
    </row>
    <row r="237" spans="1:65" s="2" customFormat="1" ht="14.45" customHeight="1">
      <c r="A237" s="32"/>
      <c r="B237" s="121"/>
      <c r="C237" s="156" t="s">
        <v>386</v>
      </c>
      <c r="D237" s="156" t="s">
        <v>155</v>
      </c>
      <c r="E237" s="157" t="s">
        <v>387</v>
      </c>
      <c r="F237" s="158" t="s">
        <v>388</v>
      </c>
      <c r="G237" s="159" t="s">
        <v>248</v>
      </c>
      <c r="H237" s="160">
        <v>2</v>
      </c>
      <c r="I237" s="161"/>
      <c r="J237" s="162">
        <f t="shared" si="25"/>
        <v>0</v>
      </c>
      <c r="K237" s="163"/>
      <c r="L237" s="33"/>
      <c r="M237" s="164" t="s">
        <v>1</v>
      </c>
      <c r="N237" s="165" t="s">
        <v>39</v>
      </c>
      <c r="O237" s="58"/>
      <c r="P237" s="166">
        <f t="shared" si="26"/>
        <v>0</v>
      </c>
      <c r="Q237" s="166">
        <v>2.0000000000000002E-5</v>
      </c>
      <c r="R237" s="166">
        <f t="shared" si="27"/>
        <v>4.0000000000000003E-5</v>
      </c>
      <c r="S237" s="166">
        <v>0</v>
      </c>
      <c r="T237" s="167">
        <f t="shared" si="2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235</v>
      </c>
      <c r="AT237" s="168" t="s">
        <v>155</v>
      </c>
      <c r="AU237" s="168" t="s">
        <v>85</v>
      </c>
      <c r="AY237" s="17" t="s">
        <v>153</v>
      </c>
      <c r="BE237" s="169">
        <f t="shared" si="29"/>
        <v>0</v>
      </c>
      <c r="BF237" s="169">
        <f t="shared" si="30"/>
        <v>0</v>
      </c>
      <c r="BG237" s="169">
        <f t="shared" si="31"/>
        <v>0</v>
      </c>
      <c r="BH237" s="169">
        <f t="shared" si="32"/>
        <v>0</v>
      </c>
      <c r="BI237" s="169">
        <f t="shared" si="33"/>
        <v>0</v>
      </c>
      <c r="BJ237" s="17" t="s">
        <v>85</v>
      </c>
      <c r="BK237" s="169">
        <f t="shared" si="34"/>
        <v>0</v>
      </c>
      <c r="BL237" s="17" t="s">
        <v>235</v>
      </c>
      <c r="BM237" s="168" t="s">
        <v>389</v>
      </c>
    </row>
    <row r="238" spans="1:65" s="2" customFormat="1" ht="24.2" customHeight="1">
      <c r="A238" s="32"/>
      <c r="B238" s="121"/>
      <c r="C238" s="187" t="s">
        <v>390</v>
      </c>
      <c r="D238" s="187" t="s">
        <v>204</v>
      </c>
      <c r="E238" s="188" t="s">
        <v>391</v>
      </c>
      <c r="F238" s="189" t="s">
        <v>392</v>
      </c>
      <c r="G238" s="190" t="s">
        <v>248</v>
      </c>
      <c r="H238" s="191">
        <v>2</v>
      </c>
      <c r="I238" s="192"/>
      <c r="J238" s="193">
        <f t="shared" si="25"/>
        <v>0</v>
      </c>
      <c r="K238" s="194"/>
      <c r="L238" s="195"/>
      <c r="M238" s="196" t="s">
        <v>1</v>
      </c>
      <c r="N238" s="197" t="s">
        <v>39</v>
      </c>
      <c r="O238" s="58"/>
      <c r="P238" s="166">
        <f t="shared" si="26"/>
        <v>0</v>
      </c>
      <c r="Q238" s="166">
        <v>1E-3</v>
      </c>
      <c r="R238" s="166">
        <f t="shared" si="27"/>
        <v>2E-3</v>
      </c>
      <c r="S238" s="166">
        <v>0</v>
      </c>
      <c r="T238" s="167">
        <f t="shared" si="28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306</v>
      </c>
      <c r="AT238" s="168" t="s">
        <v>204</v>
      </c>
      <c r="AU238" s="168" t="s">
        <v>85</v>
      </c>
      <c r="AY238" s="17" t="s">
        <v>153</v>
      </c>
      <c r="BE238" s="169">
        <f t="shared" si="29"/>
        <v>0</v>
      </c>
      <c r="BF238" s="169">
        <f t="shared" si="30"/>
        <v>0</v>
      </c>
      <c r="BG238" s="169">
        <f t="shared" si="31"/>
        <v>0</v>
      </c>
      <c r="BH238" s="169">
        <f t="shared" si="32"/>
        <v>0</v>
      </c>
      <c r="BI238" s="169">
        <f t="shared" si="33"/>
        <v>0</v>
      </c>
      <c r="BJ238" s="17" t="s">
        <v>85</v>
      </c>
      <c r="BK238" s="169">
        <f t="shared" si="34"/>
        <v>0</v>
      </c>
      <c r="BL238" s="17" t="s">
        <v>235</v>
      </c>
      <c r="BM238" s="168" t="s">
        <v>393</v>
      </c>
    </row>
    <row r="239" spans="1:65" s="2" customFormat="1" ht="37.9" customHeight="1">
      <c r="A239" s="32"/>
      <c r="B239" s="121"/>
      <c r="C239" s="156" t="s">
        <v>394</v>
      </c>
      <c r="D239" s="156" t="s">
        <v>155</v>
      </c>
      <c r="E239" s="157" t="s">
        <v>395</v>
      </c>
      <c r="F239" s="158" t="s">
        <v>396</v>
      </c>
      <c r="G239" s="159" t="s">
        <v>189</v>
      </c>
      <c r="H239" s="160">
        <v>0.154</v>
      </c>
      <c r="I239" s="161"/>
      <c r="J239" s="162">
        <f t="shared" si="25"/>
        <v>0</v>
      </c>
      <c r="K239" s="163"/>
      <c r="L239" s="33"/>
      <c r="M239" s="164" t="s">
        <v>1</v>
      </c>
      <c r="N239" s="165" t="s">
        <v>39</v>
      </c>
      <c r="O239" s="58"/>
      <c r="P239" s="166">
        <f t="shared" si="26"/>
        <v>0</v>
      </c>
      <c r="Q239" s="166">
        <v>0</v>
      </c>
      <c r="R239" s="166">
        <f t="shared" si="27"/>
        <v>0</v>
      </c>
      <c r="S239" s="166">
        <v>0</v>
      </c>
      <c r="T239" s="167">
        <f t="shared" si="28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235</v>
      </c>
      <c r="AT239" s="168" t="s">
        <v>155</v>
      </c>
      <c r="AU239" s="168" t="s">
        <v>85</v>
      </c>
      <c r="AY239" s="17" t="s">
        <v>153</v>
      </c>
      <c r="BE239" s="169">
        <f t="shared" si="29"/>
        <v>0</v>
      </c>
      <c r="BF239" s="169">
        <f t="shared" si="30"/>
        <v>0</v>
      </c>
      <c r="BG239" s="169">
        <f t="shared" si="31"/>
        <v>0</v>
      </c>
      <c r="BH239" s="169">
        <f t="shared" si="32"/>
        <v>0</v>
      </c>
      <c r="BI239" s="169">
        <f t="shared" si="33"/>
        <v>0</v>
      </c>
      <c r="BJ239" s="17" t="s">
        <v>85</v>
      </c>
      <c r="BK239" s="169">
        <f t="shared" si="34"/>
        <v>0</v>
      </c>
      <c r="BL239" s="17" t="s">
        <v>235</v>
      </c>
      <c r="BM239" s="168" t="s">
        <v>397</v>
      </c>
    </row>
    <row r="240" spans="1:65" s="2" customFormat="1" ht="24.2" customHeight="1">
      <c r="A240" s="32"/>
      <c r="B240" s="121"/>
      <c r="C240" s="156" t="s">
        <v>398</v>
      </c>
      <c r="D240" s="156" t="s">
        <v>155</v>
      </c>
      <c r="E240" s="157" t="s">
        <v>399</v>
      </c>
      <c r="F240" s="158" t="s">
        <v>400</v>
      </c>
      <c r="G240" s="159" t="s">
        <v>248</v>
      </c>
      <c r="H240" s="160">
        <v>1</v>
      </c>
      <c r="I240" s="161"/>
      <c r="J240" s="162">
        <f t="shared" si="25"/>
        <v>0</v>
      </c>
      <c r="K240" s="163"/>
      <c r="L240" s="33"/>
      <c r="M240" s="164" t="s">
        <v>1</v>
      </c>
      <c r="N240" s="165" t="s">
        <v>39</v>
      </c>
      <c r="O240" s="58"/>
      <c r="P240" s="166">
        <f t="shared" si="26"/>
        <v>0</v>
      </c>
      <c r="Q240" s="166">
        <v>2.0000000000000002E-5</v>
      </c>
      <c r="R240" s="166">
        <f t="shared" si="27"/>
        <v>2.0000000000000002E-5</v>
      </c>
      <c r="S240" s="166">
        <v>0</v>
      </c>
      <c r="T240" s="167">
        <f t="shared" si="2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235</v>
      </c>
      <c r="AT240" s="168" t="s">
        <v>155</v>
      </c>
      <c r="AU240" s="168" t="s">
        <v>85</v>
      </c>
      <c r="AY240" s="17" t="s">
        <v>153</v>
      </c>
      <c r="BE240" s="169">
        <f t="shared" si="29"/>
        <v>0</v>
      </c>
      <c r="BF240" s="169">
        <f t="shared" si="30"/>
        <v>0</v>
      </c>
      <c r="BG240" s="169">
        <f t="shared" si="31"/>
        <v>0</v>
      </c>
      <c r="BH240" s="169">
        <f t="shared" si="32"/>
        <v>0</v>
      </c>
      <c r="BI240" s="169">
        <f t="shared" si="33"/>
        <v>0</v>
      </c>
      <c r="BJ240" s="17" t="s">
        <v>85</v>
      </c>
      <c r="BK240" s="169">
        <f t="shared" si="34"/>
        <v>0</v>
      </c>
      <c r="BL240" s="17" t="s">
        <v>235</v>
      </c>
      <c r="BM240" s="168" t="s">
        <v>401</v>
      </c>
    </row>
    <row r="241" spans="1:65" s="2" customFormat="1" ht="24.2" customHeight="1">
      <c r="A241" s="32"/>
      <c r="B241" s="121"/>
      <c r="C241" s="187" t="s">
        <v>402</v>
      </c>
      <c r="D241" s="187" t="s">
        <v>204</v>
      </c>
      <c r="E241" s="188" t="s">
        <v>403</v>
      </c>
      <c r="F241" s="189" t="s">
        <v>404</v>
      </c>
      <c r="G241" s="190" t="s">
        <v>248</v>
      </c>
      <c r="H241" s="191">
        <v>1</v>
      </c>
      <c r="I241" s="192"/>
      <c r="J241" s="193">
        <f t="shared" si="25"/>
        <v>0</v>
      </c>
      <c r="K241" s="194"/>
      <c r="L241" s="195"/>
      <c r="M241" s="196" t="s">
        <v>1</v>
      </c>
      <c r="N241" s="197" t="s">
        <v>39</v>
      </c>
      <c r="O241" s="58"/>
      <c r="P241" s="166">
        <f t="shared" si="26"/>
        <v>0</v>
      </c>
      <c r="Q241" s="166">
        <v>0</v>
      </c>
      <c r="R241" s="166">
        <f t="shared" si="27"/>
        <v>0</v>
      </c>
      <c r="S241" s="166">
        <v>0</v>
      </c>
      <c r="T241" s="167">
        <f t="shared" si="2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306</v>
      </c>
      <c r="AT241" s="168" t="s">
        <v>204</v>
      </c>
      <c r="AU241" s="168" t="s">
        <v>85</v>
      </c>
      <c r="AY241" s="17" t="s">
        <v>153</v>
      </c>
      <c r="BE241" s="169">
        <f t="shared" si="29"/>
        <v>0</v>
      </c>
      <c r="BF241" s="169">
        <f t="shared" si="30"/>
        <v>0</v>
      </c>
      <c r="BG241" s="169">
        <f t="shared" si="31"/>
        <v>0</v>
      </c>
      <c r="BH241" s="169">
        <f t="shared" si="32"/>
        <v>0</v>
      </c>
      <c r="BI241" s="169">
        <f t="shared" si="33"/>
        <v>0</v>
      </c>
      <c r="BJ241" s="17" t="s">
        <v>85</v>
      </c>
      <c r="BK241" s="169">
        <f t="shared" si="34"/>
        <v>0</v>
      </c>
      <c r="BL241" s="17" t="s">
        <v>235</v>
      </c>
      <c r="BM241" s="168" t="s">
        <v>405</v>
      </c>
    </row>
    <row r="242" spans="1:65" s="2" customFormat="1" ht="24.2" customHeight="1">
      <c r="A242" s="32"/>
      <c r="B242" s="121"/>
      <c r="C242" s="156" t="s">
        <v>406</v>
      </c>
      <c r="D242" s="156" t="s">
        <v>155</v>
      </c>
      <c r="E242" s="157" t="s">
        <v>407</v>
      </c>
      <c r="F242" s="158" t="s">
        <v>408</v>
      </c>
      <c r="G242" s="159" t="s">
        <v>409</v>
      </c>
      <c r="H242" s="198"/>
      <c r="I242" s="161"/>
      <c r="J242" s="162">
        <f t="shared" si="25"/>
        <v>0</v>
      </c>
      <c r="K242" s="163"/>
      <c r="L242" s="33"/>
      <c r="M242" s="164" t="s">
        <v>1</v>
      </c>
      <c r="N242" s="165" t="s">
        <v>39</v>
      </c>
      <c r="O242" s="58"/>
      <c r="P242" s="166">
        <f t="shared" si="26"/>
        <v>0</v>
      </c>
      <c r="Q242" s="166">
        <v>0</v>
      </c>
      <c r="R242" s="166">
        <f t="shared" si="27"/>
        <v>0</v>
      </c>
      <c r="S242" s="166">
        <v>0</v>
      </c>
      <c r="T242" s="167">
        <f t="shared" si="2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235</v>
      </c>
      <c r="AT242" s="168" t="s">
        <v>155</v>
      </c>
      <c r="AU242" s="168" t="s">
        <v>85</v>
      </c>
      <c r="AY242" s="17" t="s">
        <v>153</v>
      </c>
      <c r="BE242" s="169">
        <f t="shared" si="29"/>
        <v>0</v>
      </c>
      <c r="BF242" s="169">
        <f t="shared" si="30"/>
        <v>0</v>
      </c>
      <c r="BG242" s="169">
        <f t="shared" si="31"/>
        <v>0</v>
      </c>
      <c r="BH242" s="169">
        <f t="shared" si="32"/>
        <v>0</v>
      </c>
      <c r="BI242" s="169">
        <f t="shared" si="33"/>
        <v>0</v>
      </c>
      <c r="BJ242" s="17" t="s">
        <v>85</v>
      </c>
      <c r="BK242" s="169">
        <f t="shared" si="34"/>
        <v>0</v>
      </c>
      <c r="BL242" s="17" t="s">
        <v>235</v>
      </c>
      <c r="BM242" s="168" t="s">
        <v>410</v>
      </c>
    </row>
    <row r="243" spans="1:65" s="12" customFormat="1" ht="22.9" customHeight="1">
      <c r="B243" s="143"/>
      <c r="D243" s="144" t="s">
        <v>72</v>
      </c>
      <c r="E243" s="154" t="s">
        <v>411</v>
      </c>
      <c r="F243" s="154" t="s">
        <v>412</v>
      </c>
      <c r="I243" s="146"/>
      <c r="J243" s="155">
        <f>BK243</f>
        <v>0</v>
      </c>
      <c r="L243" s="143"/>
      <c r="M243" s="148"/>
      <c r="N243" s="149"/>
      <c r="O243" s="149"/>
      <c r="P243" s="150">
        <f>SUM(P244:P252)</f>
        <v>0</v>
      </c>
      <c r="Q243" s="149"/>
      <c r="R243" s="150">
        <f>SUM(R244:R252)</f>
        <v>5.7617800000000004E-2</v>
      </c>
      <c r="S243" s="149"/>
      <c r="T243" s="151">
        <f>SUM(T244:T252)</f>
        <v>0</v>
      </c>
      <c r="AR243" s="144" t="s">
        <v>85</v>
      </c>
      <c r="AT243" s="152" t="s">
        <v>72</v>
      </c>
      <c r="AU243" s="152" t="s">
        <v>81</v>
      </c>
      <c r="AY243" s="144" t="s">
        <v>153</v>
      </c>
      <c r="BK243" s="153">
        <f>SUM(BK244:BK252)</f>
        <v>0</v>
      </c>
    </row>
    <row r="244" spans="1:65" s="2" customFormat="1" ht="24.2" customHeight="1">
      <c r="A244" s="32"/>
      <c r="B244" s="121"/>
      <c r="C244" s="156" t="s">
        <v>413</v>
      </c>
      <c r="D244" s="156" t="s">
        <v>155</v>
      </c>
      <c r="E244" s="157" t="s">
        <v>414</v>
      </c>
      <c r="F244" s="158" t="s">
        <v>415</v>
      </c>
      <c r="G244" s="159" t="s">
        <v>212</v>
      </c>
      <c r="H244" s="160">
        <v>1.91</v>
      </c>
      <c r="I244" s="161"/>
      <c r="J244" s="162">
        <f>ROUND(I244*H244,2)</f>
        <v>0</v>
      </c>
      <c r="K244" s="163"/>
      <c r="L244" s="33"/>
      <c r="M244" s="164" t="s">
        <v>1</v>
      </c>
      <c r="N244" s="165" t="s">
        <v>39</v>
      </c>
      <c r="O244" s="58"/>
      <c r="P244" s="166">
        <f>O244*H244</f>
        <v>0</v>
      </c>
      <c r="Q244" s="166">
        <v>2.938E-2</v>
      </c>
      <c r="R244" s="166">
        <f>Q244*H244</f>
        <v>5.61158E-2</v>
      </c>
      <c r="S244" s="166">
        <v>0</v>
      </c>
      <c r="T244" s="16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235</v>
      </c>
      <c r="AT244" s="168" t="s">
        <v>155</v>
      </c>
      <c r="AU244" s="168" t="s">
        <v>85</v>
      </c>
      <c r="AY244" s="17" t="s">
        <v>153</v>
      </c>
      <c r="BE244" s="169">
        <f>IF(N244="základná",J244,0)</f>
        <v>0</v>
      </c>
      <c r="BF244" s="169">
        <f>IF(N244="znížená",J244,0)</f>
        <v>0</v>
      </c>
      <c r="BG244" s="169">
        <f>IF(N244="zákl. prenesená",J244,0)</f>
        <v>0</v>
      </c>
      <c r="BH244" s="169">
        <f>IF(N244="zníž. prenesená",J244,0)</f>
        <v>0</v>
      </c>
      <c r="BI244" s="169">
        <f>IF(N244="nulová",J244,0)</f>
        <v>0</v>
      </c>
      <c r="BJ244" s="17" t="s">
        <v>85</v>
      </c>
      <c r="BK244" s="169">
        <f>ROUND(I244*H244,2)</f>
        <v>0</v>
      </c>
      <c r="BL244" s="17" t="s">
        <v>235</v>
      </c>
      <c r="BM244" s="168" t="s">
        <v>416</v>
      </c>
    </row>
    <row r="245" spans="1:65" s="15" customFormat="1">
      <c r="B245" s="199"/>
      <c r="D245" s="171" t="s">
        <v>161</v>
      </c>
      <c r="E245" s="200" t="s">
        <v>1</v>
      </c>
      <c r="F245" s="201" t="s">
        <v>417</v>
      </c>
      <c r="H245" s="200" t="s">
        <v>1</v>
      </c>
      <c r="I245" s="202"/>
      <c r="L245" s="199"/>
      <c r="M245" s="203"/>
      <c r="N245" s="204"/>
      <c r="O245" s="204"/>
      <c r="P245" s="204"/>
      <c r="Q245" s="204"/>
      <c r="R245" s="204"/>
      <c r="S245" s="204"/>
      <c r="T245" s="205"/>
      <c r="AT245" s="200" t="s">
        <v>161</v>
      </c>
      <c r="AU245" s="200" t="s">
        <v>85</v>
      </c>
      <c r="AV245" s="15" t="s">
        <v>81</v>
      </c>
      <c r="AW245" s="15" t="s">
        <v>30</v>
      </c>
      <c r="AX245" s="15" t="s">
        <v>73</v>
      </c>
      <c r="AY245" s="200" t="s">
        <v>153</v>
      </c>
    </row>
    <row r="246" spans="1:65" s="13" customFormat="1">
      <c r="B246" s="170"/>
      <c r="D246" s="171" t="s">
        <v>161</v>
      </c>
      <c r="E246" s="172" t="s">
        <v>1</v>
      </c>
      <c r="F246" s="173" t="s">
        <v>418</v>
      </c>
      <c r="H246" s="174">
        <v>1.43</v>
      </c>
      <c r="I246" s="175"/>
      <c r="L246" s="170"/>
      <c r="M246" s="176"/>
      <c r="N246" s="177"/>
      <c r="O246" s="177"/>
      <c r="P246" s="177"/>
      <c r="Q246" s="177"/>
      <c r="R246" s="177"/>
      <c r="S246" s="177"/>
      <c r="T246" s="178"/>
      <c r="AT246" s="172" t="s">
        <v>161</v>
      </c>
      <c r="AU246" s="172" t="s">
        <v>85</v>
      </c>
      <c r="AV246" s="13" t="s">
        <v>85</v>
      </c>
      <c r="AW246" s="13" t="s">
        <v>30</v>
      </c>
      <c r="AX246" s="13" t="s">
        <v>73</v>
      </c>
      <c r="AY246" s="172" t="s">
        <v>153</v>
      </c>
    </row>
    <row r="247" spans="1:65" s="13" customFormat="1">
      <c r="B247" s="170"/>
      <c r="D247" s="171" t="s">
        <v>161</v>
      </c>
      <c r="E247" s="172" t="s">
        <v>1</v>
      </c>
      <c r="F247" s="173" t="s">
        <v>419</v>
      </c>
      <c r="H247" s="174">
        <v>0.48</v>
      </c>
      <c r="I247" s="175"/>
      <c r="L247" s="170"/>
      <c r="M247" s="176"/>
      <c r="N247" s="177"/>
      <c r="O247" s="177"/>
      <c r="P247" s="177"/>
      <c r="Q247" s="177"/>
      <c r="R247" s="177"/>
      <c r="S247" s="177"/>
      <c r="T247" s="178"/>
      <c r="AT247" s="172" t="s">
        <v>161</v>
      </c>
      <c r="AU247" s="172" t="s">
        <v>85</v>
      </c>
      <c r="AV247" s="13" t="s">
        <v>85</v>
      </c>
      <c r="AW247" s="13" t="s">
        <v>30</v>
      </c>
      <c r="AX247" s="13" t="s">
        <v>73</v>
      </c>
      <c r="AY247" s="172" t="s">
        <v>153</v>
      </c>
    </row>
    <row r="248" spans="1:65" s="14" customFormat="1">
      <c r="B248" s="179"/>
      <c r="D248" s="171" t="s">
        <v>161</v>
      </c>
      <c r="E248" s="180" t="s">
        <v>98</v>
      </c>
      <c r="F248" s="181" t="s">
        <v>167</v>
      </c>
      <c r="H248" s="182">
        <v>1.91</v>
      </c>
      <c r="I248" s="183"/>
      <c r="L248" s="179"/>
      <c r="M248" s="184"/>
      <c r="N248" s="185"/>
      <c r="O248" s="185"/>
      <c r="P248" s="185"/>
      <c r="Q248" s="185"/>
      <c r="R248" s="185"/>
      <c r="S248" s="185"/>
      <c r="T248" s="186"/>
      <c r="AT248" s="180" t="s">
        <v>161</v>
      </c>
      <c r="AU248" s="180" t="s">
        <v>85</v>
      </c>
      <c r="AV248" s="14" t="s">
        <v>159</v>
      </c>
      <c r="AW248" s="14" t="s">
        <v>30</v>
      </c>
      <c r="AX248" s="14" t="s">
        <v>81</v>
      </c>
      <c r="AY248" s="180" t="s">
        <v>153</v>
      </c>
    </row>
    <row r="249" spans="1:65" s="2" customFormat="1" ht="24.2" customHeight="1">
      <c r="A249" s="32"/>
      <c r="B249" s="121"/>
      <c r="C249" s="156" t="s">
        <v>420</v>
      </c>
      <c r="D249" s="156" t="s">
        <v>155</v>
      </c>
      <c r="E249" s="157" t="s">
        <v>421</v>
      </c>
      <c r="F249" s="158" t="s">
        <v>422</v>
      </c>
      <c r="G249" s="159" t="s">
        <v>257</v>
      </c>
      <c r="H249" s="160">
        <v>2.7</v>
      </c>
      <c r="I249" s="161"/>
      <c r="J249" s="162">
        <f>ROUND(I249*H249,2)</f>
        <v>0</v>
      </c>
      <c r="K249" s="163"/>
      <c r="L249" s="33"/>
      <c r="M249" s="164" t="s">
        <v>1</v>
      </c>
      <c r="N249" s="165" t="s">
        <v>39</v>
      </c>
      <c r="O249" s="58"/>
      <c r="P249" s="166">
        <f>O249*H249</f>
        <v>0</v>
      </c>
      <c r="Q249" s="166">
        <v>2.5999999999999998E-4</v>
      </c>
      <c r="R249" s="166">
        <f>Q249*H249</f>
        <v>7.0199999999999993E-4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235</v>
      </c>
      <c r="AT249" s="168" t="s">
        <v>155</v>
      </c>
      <c r="AU249" s="168" t="s">
        <v>85</v>
      </c>
      <c r="AY249" s="17" t="s">
        <v>153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85</v>
      </c>
      <c r="BK249" s="169">
        <f>ROUND(I249*H249,2)</f>
        <v>0</v>
      </c>
      <c r="BL249" s="17" t="s">
        <v>235</v>
      </c>
      <c r="BM249" s="168" t="s">
        <v>423</v>
      </c>
    </row>
    <row r="250" spans="1:65" s="13" customFormat="1">
      <c r="B250" s="170"/>
      <c r="D250" s="171" t="s">
        <v>161</v>
      </c>
      <c r="E250" s="172" t="s">
        <v>1</v>
      </c>
      <c r="F250" s="173" t="s">
        <v>424</v>
      </c>
      <c r="H250" s="174">
        <v>2.7</v>
      </c>
      <c r="I250" s="175"/>
      <c r="L250" s="170"/>
      <c r="M250" s="176"/>
      <c r="N250" s="177"/>
      <c r="O250" s="177"/>
      <c r="P250" s="177"/>
      <c r="Q250" s="177"/>
      <c r="R250" s="177"/>
      <c r="S250" s="177"/>
      <c r="T250" s="178"/>
      <c r="AT250" s="172" t="s">
        <v>161</v>
      </c>
      <c r="AU250" s="172" t="s">
        <v>85</v>
      </c>
      <c r="AV250" s="13" t="s">
        <v>85</v>
      </c>
      <c r="AW250" s="13" t="s">
        <v>30</v>
      </c>
      <c r="AX250" s="13" t="s">
        <v>81</v>
      </c>
      <c r="AY250" s="172" t="s">
        <v>153</v>
      </c>
    </row>
    <row r="251" spans="1:65" s="2" customFormat="1" ht="49.15" customHeight="1">
      <c r="A251" s="32"/>
      <c r="B251" s="121"/>
      <c r="C251" s="156" t="s">
        <v>425</v>
      </c>
      <c r="D251" s="156" t="s">
        <v>155</v>
      </c>
      <c r="E251" s="157" t="s">
        <v>426</v>
      </c>
      <c r="F251" s="158" t="s">
        <v>427</v>
      </c>
      <c r="G251" s="159" t="s">
        <v>248</v>
      </c>
      <c r="H251" s="160">
        <v>1</v>
      </c>
      <c r="I251" s="161"/>
      <c r="J251" s="162">
        <f>ROUND(I251*H251,2)</f>
        <v>0</v>
      </c>
      <c r="K251" s="163"/>
      <c r="L251" s="33"/>
      <c r="M251" s="164" t="s">
        <v>1</v>
      </c>
      <c r="N251" s="165" t="s">
        <v>39</v>
      </c>
      <c r="O251" s="58"/>
      <c r="P251" s="166">
        <f>O251*H251</f>
        <v>0</v>
      </c>
      <c r="Q251" s="166">
        <v>8.0000000000000004E-4</v>
      </c>
      <c r="R251" s="166">
        <f>Q251*H251</f>
        <v>8.0000000000000004E-4</v>
      </c>
      <c r="S251" s="166">
        <v>0</v>
      </c>
      <c r="T251" s="167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235</v>
      </c>
      <c r="AT251" s="168" t="s">
        <v>155</v>
      </c>
      <c r="AU251" s="168" t="s">
        <v>85</v>
      </c>
      <c r="AY251" s="17" t="s">
        <v>153</v>
      </c>
      <c r="BE251" s="169">
        <f>IF(N251="základná",J251,0)</f>
        <v>0</v>
      </c>
      <c r="BF251" s="169">
        <f>IF(N251="znížená",J251,0)</f>
        <v>0</v>
      </c>
      <c r="BG251" s="169">
        <f>IF(N251="zákl. prenesená",J251,0)</f>
        <v>0</v>
      </c>
      <c r="BH251" s="169">
        <f>IF(N251="zníž. prenesená",J251,0)</f>
        <v>0</v>
      </c>
      <c r="BI251" s="169">
        <f>IF(N251="nulová",J251,0)</f>
        <v>0</v>
      </c>
      <c r="BJ251" s="17" t="s">
        <v>85</v>
      </c>
      <c r="BK251" s="169">
        <f>ROUND(I251*H251,2)</f>
        <v>0</v>
      </c>
      <c r="BL251" s="17" t="s">
        <v>235</v>
      </c>
      <c r="BM251" s="168" t="s">
        <v>428</v>
      </c>
    </row>
    <row r="252" spans="1:65" s="2" customFormat="1" ht="24.2" customHeight="1">
      <c r="A252" s="32"/>
      <c r="B252" s="121"/>
      <c r="C252" s="156" t="s">
        <v>429</v>
      </c>
      <c r="D252" s="156" t="s">
        <v>155</v>
      </c>
      <c r="E252" s="157" t="s">
        <v>430</v>
      </c>
      <c r="F252" s="158" t="s">
        <v>431</v>
      </c>
      <c r="G252" s="159" t="s">
        <v>409</v>
      </c>
      <c r="H252" s="198"/>
      <c r="I252" s="161"/>
      <c r="J252" s="162">
        <f>ROUND(I252*H252,2)</f>
        <v>0</v>
      </c>
      <c r="K252" s="163"/>
      <c r="L252" s="33"/>
      <c r="M252" s="164" t="s">
        <v>1</v>
      </c>
      <c r="N252" s="165" t="s">
        <v>39</v>
      </c>
      <c r="O252" s="58"/>
      <c r="P252" s="166">
        <f>O252*H252</f>
        <v>0</v>
      </c>
      <c r="Q252" s="166">
        <v>0</v>
      </c>
      <c r="R252" s="166">
        <f>Q252*H252</f>
        <v>0</v>
      </c>
      <c r="S252" s="166">
        <v>0</v>
      </c>
      <c r="T252" s="167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235</v>
      </c>
      <c r="AT252" s="168" t="s">
        <v>155</v>
      </c>
      <c r="AU252" s="168" t="s">
        <v>85</v>
      </c>
      <c r="AY252" s="17" t="s">
        <v>153</v>
      </c>
      <c r="BE252" s="169">
        <f>IF(N252="základná",J252,0)</f>
        <v>0</v>
      </c>
      <c r="BF252" s="169">
        <f>IF(N252="znížená",J252,0)</f>
        <v>0</v>
      </c>
      <c r="BG252" s="169">
        <f>IF(N252="zákl. prenesená",J252,0)</f>
        <v>0</v>
      </c>
      <c r="BH252" s="169">
        <f>IF(N252="zníž. prenesená",J252,0)</f>
        <v>0</v>
      </c>
      <c r="BI252" s="169">
        <f>IF(N252="nulová",J252,0)</f>
        <v>0</v>
      </c>
      <c r="BJ252" s="17" t="s">
        <v>85</v>
      </c>
      <c r="BK252" s="169">
        <f>ROUND(I252*H252,2)</f>
        <v>0</v>
      </c>
      <c r="BL252" s="17" t="s">
        <v>235</v>
      </c>
      <c r="BM252" s="168" t="s">
        <v>432</v>
      </c>
    </row>
    <row r="253" spans="1:65" s="12" customFormat="1" ht="22.9" customHeight="1">
      <c r="B253" s="143"/>
      <c r="D253" s="144" t="s">
        <v>72</v>
      </c>
      <c r="E253" s="154" t="s">
        <v>433</v>
      </c>
      <c r="F253" s="154" t="s">
        <v>434</v>
      </c>
      <c r="I253" s="146"/>
      <c r="J253" s="155">
        <f>BK253</f>
        <v>0</v>
      </c>
      <c r="L253" s="143"/>
      <c r="M253" s="148"/>
      <c r="N253" s="149"/>
      <c r="O253" s="149"/>
      <c r="P253" s="150">
        <f>SUM(P254:P258)</f>
        <v>0</v>
      </c>
      <c r="Q253" s="149"/>
      <c r="R253" s="150">
        <f>SUM(R254:R258)</f>
        <v>2.4E-2</v>
      </c>
      <c r="S253" s="149"/>
      <c r="T253" s="151">
        <f>SUM(T254:T258)</f>
        <v>0</v>
      </c>
      <c r="AR253" s="144" t="s">
        <v>85</v>
      </c>
      <c r="AT253" s="152" t="s">
        <v>72</v>
      </c>
      <c r="AU253" s="152" t="s">
        <v>81</v>
      </c>
      <c r="AY253" s="144" t="s">
        <v>153</v>
      </c>
      <c r="BK253" s="153">
        <f>SUM(BK254:BK258)</f>
        <v>0</v>
      </c>
    </row>
    <row r="254" spans="1:65" s="2" customFormat="1" ht="24.2" customHeight="1">
      <c r="A254" s="32"/>
      <c r="B254" s="121"/>
      <c r="C254" s="156" t="s">
        <v>435</v>
      </c>
      <c r="D254" s="156" t="s">
        <v>155</v>
      </c>
      <c r="E254" s="157" t="s">
        <v>436</v>
      </c>
      <c r="F254" s="158" t="s">
        <v>437</v>
      </c>
      <c r="G254" s="159" t="s">
        <v>217</v>
      </c>
      <c r="H254" s="160">
        <v>25</v>
      </c>
      <c r="I254" s="161"/>
      <c r="J254" s="162">
        <f>ROUND(I254*H254,2)</f>
        <v>0</v>
      </c>
      <c r="K254" s="163"/>
      <c r="L254" s="33"/>
      <c r="M254" s="164" t="s">
        <v>1</v>
      </c>
      <c r="N254" s="165" t="s">
        <v>39</v>
      </c>
      <c r="O254" s="58"/>
      <c r="P254" s="166">
        <f>O254*H254</f>
        <v>0</v>
      </c>
      <c r="Q254" s="166">
        <v>8.0000000000000007E-5</v>
      </c>
      <c r="R254" s="166">
        <f>Q254*H254</f>
        <v>2E-3</v>
      </c>
      <c r="S254" s="166">
        <v>0</v>
      </c>
      <c r="T254" s="16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235</v>
      </c>
      <c r="AT254" s="168" t="s">
        <v>155</v>
      </c>
      <c r="AU254" s="168" t="s">
        <v>85</v>
      </c>
      <c r="AY254" s="17" t="s">
        <v>153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7" t="s">
        <v>85</v>
      </c>
      <c r="BK254" s="169">
        <f>ROUND(I254*H254,2)</f>
        <v>0</v>
      </c>
      <c r="BL254" s="17" t="s">
        <v>235</v>
      </c>
      <c r="BM254" s="168" t="s">
        <v>438</v>
      </c>
    </row>
    <row r="255" spans="1:65" s="13" customFormat="1" ht="22.5">
      <c r="B255" s="170"/>
      <c r="D255" s="171" t="s">
        <v>161</v>
      </c>
      <c r="E255" s="172" t="s">
        <v>1</v>
      </c>
      <c r="F255" s="173" t="s">
        <v>439</v>
      </c>
      <c r="H255" s="174">
        <v>25</v>
      </c>
      <c r="I255" s="175"/>
      <c r="L255" s="170"/>
      <c r="M255" s="176"/>
      <c r="N255" s="177"/>
      <c r="O255" s="177"/>
      <c r="P255" s="177"/>
      <c r="Q255" s="177"/>
      <c r="R255" s="177"/>
      <c r="S255" s="177"/>
      <c r="T255" s="178"/>
      <c r="AT255" s="172" t="s">
        <v>161</v>
      </c>
      <c r="AU255" s="172" t="s">
        <v>85</v>
      </c>
      <c r="AV255" s="13" t="s">
        <v>85</v>
      </c>
      <c r="AW255" s="13" t="s">
        <v>30</v>
      </c>
      <c r="AX255" s="13" t="s">
        <v>81</v>
      </c>
      <c r="AY255" s="172" t="s">
        <v>153</v>
      </c>
    </row>
    <row r="256" spans="1:65" s="2" customFormat="1" ht="14.45" customHeight="1">
      <c r="A256" s="32"/>
      <c r="B256" s="121"/>
      <c r="C256" s="187" t="s">
        <v>440</v>
      </c>
      <c r="D256" s="187" t="s">
        <v>204</v>
      </c>
      <c r="E256" s="188" t="s">
        <v>441</v>
      </c>
      <c r="F256" s="189" t="s">
        <v>442</v>
      </c>
      <c r="G256" s="190" t="s">
        <v>248</v>
      </c>
      <c r="H256" s="191">
        <v>25</v>
      </c>
      <c r="I256" s="192"/>
      <c r="J256" s="193">
        <f>ROUND(I256*H256,2)</f>
        <v>0</v>
      </c>
      <c r="K256" s="194"/>
      <c r="L256" s="195"/>
      <c r="M256" s="196" t="s">
        <v>1</v>
      </c>
      <c r="N256" s="197" t="s">
        <v>39</v>
      </c>
      <c r="O256" s="58"/>
      <c r="P256" s="166">
        <f>O256*H256</f>
        <v>0</v>
      </c>
      <c r="Q256" s="166">
        <v>5.8E-4</v>
      </c>
      <c r="R256" s="166">
        <f>Q256*H256</f>
        <v>1.4500000000000001E-2</v>
      </c>
      <c r="S256" s="166">
        <v>0</v>
      </c>
      <c r="T256" s="16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306</v>
      </c>
      <c r="AT256" s="168" t="s">
        <v>204</v>
      </c>
      <c r="AU256" s="168" t="s">
        <v>85</v>
      </c>
      <c r="AY256" s="17" t="s">
        <v>153</v>
      </c>
      <c r="BE256" s="169">
        <f>IF(N256="základná",J256,0)</f>
        <v>0</v>
      </c>
      <c r="BF256" s="169">
        <f>IF(N256="znížená",J256,0)</f>
        <v>0</v>
      </c>
      <c r="BG256" s="169">
        <f>IF(N256="zákl. prenesená",J256,0)</f>
        <v>0</v>
      </c>
      <c r="BH256" s="169">
        <f>IF(N256="zníž. prenesená",J256,0)</f>
        <v>0</v>
      </c>
      <c r="BI256" s="169">
        <f>IF(N256="nulová",J256,0)</f>
        <v>0</v>
      </c>
      <c r="BJ256" s="17" t="s">
        <v>85</v>
      </c>
      <c r="BK256" s="169">
        <f>ROUND(I256*H256,2)</f>
        <v>0</v>
      </c>
      <c r="BL256" s="17" t="s">
        <v>235</v>
      </c>
      <c r="BM256" s="168" t="s">
        <v>443</v>
      </c>
    </row>
    <row r="257" spans="1:65" s="2" customFormat="1" ht="14.45" customHeight="1">
      <c r="A257" s="32"/>
      <c r="B257" s="121"/>
      <c r="C257" s="187" t="s">
        <v>444</v>
      </c>
      <c r="D257" s="187" t="s">
        <v>204</v>
      </c>
      <c r="E257" s="188" t="s">
        <v>445</v>
      </c>
      <c r="F257" s="189" t="s">
        <v>446</v>
      </c>
      <c r="G257" s="190" t="s">
        <v>248</v>
      </c>
      <c r="H257" s="191">
        <v>25</v>
      </c>
      <c r="I257" s="192"/>
      <c r="J257" s="193">
        <f>ROUND(I257*H257,2)</f>
        <v>0</v>
      </c>
      <c r="K257" s="194"/>
      <c r="L257" s="195"/>
      <c r="M257" s="196" t="s">
        <v>1</v>
      </c>
      <c r="N257" s="197" t="s">
        <v>39</v>
      </c>
      <c r="O257" s="58"/>
      <c r="P257" s="166">
        <f>O257*H257</f>
        <v>0</v>
      </c>
      <c r="Q257" s="166">
        <v>2.9999999999999997E-4</v>
      </c>
      <c r="R257" s="166">
        <f>Q257*H257</f>
        <v>7.4999999999999997E-3</v>
      </c>
      <c r="S257" s="166">
        <v>0</v>
      </c>
      <c r="T257" s="16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306</v>
      </c>
      <c r="AT257" s="168" t="s">
        <v>204</v>
      </c>
      <c r="AU257" s="168" t="s">
        <v>85</v>
      </c>
      <c r="AY257" s="17" t="s">
        <v>153</v>
      </c>
      <c r="BE257" s="169">
        <f>IF(N257="základná",J257,0)</f>
        <v>0</v>
      </c>
      <c r="BF257" s="169">
        <f>IF(N257="znížená",J257,0)</f>
        <v>0</v>
      </c>
      <c r="BG257" s="169">
        <f>IF(N257="zákl. prenesená",J257,0)</f>
        <v>0</v>
      </c>
      <c r="BH257" s="169">
        <f>IF(N257="zníž. prenesená",J257,0)</f>
        <v>0</v>
      </c>
      <c r="BI257" s="169">
        <f>IF(N257="nulová",J257,0)</f>
        <v>0</v>
      </c>
      <c r="BJ257" s="17" t="s">
        <v>85</v>
      </c>
      <c r="BK257" s="169">
        <f>ROUND(I257*H257,2)</f>
        <v>0</v>
      </c>
      <c r="BL257" s="17" t="s">
        <v>235</v>
      </c>
      <c r="BM257" s="168" t="s">
        <v>447</v>
      </c>
    </row>
    <row r="258" spans="1:65" s="2" customFormat="1" ht="24.2" customHeight="1">
      <c r="A258" s="32"/>
      <c r="B258" s="121"/>
      <c r="C258" s="156" t="s">
        <v>448</v>
      </c>
      <c r="D258" s="156" t="s">
        <v>155</v>
      </c>
      <c r="E258" s="157" t="s">
        <v>449</v>
      </c>
      <c r="F258" s="158" t="s">
        <v>450</v>
      </c>
      <c r="G258" s="159" t="s">
        <v>409</v>
      </c>
      <c r="H258" s="198"/>
      <c r="I258" s="161"/>
      <c r="J258" s="162">
        <f>ROUND(I258*H258,2)</f>
        <v>0</v>
      </c>
      <c r="K258" s="163"/>
      <c r="L258" s="33"/>
      <c r="M258" s="164" t="s">
        <v>1</v>
      </c>
      <c r="N258" s="165" t="s">
        <v>39</v>
      </c>
      <c r="O258" s="58"/>
      <c r="P258" s="166">
        <f>O258*H258</f>
        <v>0</v>
      </c>
      <c r="Q258" s="166">
        <v>0</v>
      </c>
      <c r="R258" s="166">
        <f>Q258*H258</f>
        <v>0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235</v>
      </c>
      <c r="AT258" s="168" t="s">
        <v>155</v>
      </c>
      <c r="AU258" s="168" t="s">
        <v>85</v>
      </c>
      <c r="AY258" s="17" t="s">
        <v>153</v>
      </c>
      <c r="BE258" s="169">
        <f>IF(N258="základná",J258,0)</f>
        <v>0</v>
      </c>
      <c r="BF258" s="169">
        <f>IF(N258="znížená",J258,0)</f>
        <v>0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85</v>
      </c>
      <c r="BK258" s="169">
        <f>ROUND(I258*H258,2)</f>
        <v>0</v>
      </c>
      <c r="BL258" s="17" t="s">
        <v>235</v>
      </c>
      <c r="BM258" s="168" t="s">
        <v>451</v>
      </c>
    </row>
    <row r="259" spans="1:65" s="12" customFormat="1" ht="22.9" customHeight="1">
      <c r="B259" s="143"/>
      <c r="D259" s="144" t="s">
        <v>72</v>
      </c>
      <c r="E259" s="154" t="s">
        <v>452</v>
      </c>
      <c r="F259" s="154" t="s">
        <v>453</v>
      </c>
      <c r="I259" s="146"/>
      <c r="J259" s="155">
        <f>BK259</f>
        <v>0</v>
      </c>
      <c r="L259" s="143"/>
      <c r="M259" s="148"/>
      <c r="N259" s="149"/>
      <c r="O259" s="149"/>
      <c r="P259" s="150">
        <f>SUM(P260:P261)</f>
        <v>0</v>
      </c>
      <c r="Q259" s="149"/>
      <c r="R259" s="150">
        <f>SUM(R260:R261)</f>
        <v>4.7400000000000003E-3</v>
      </c>
      <c r="S259" s="149"/>
      <c r="T259" s="151">
        <f>SUM(T260:T261)</f>
        <v>0</v>
      </c>
      <c r="AR259" s="144" t="s">
        <v>85</v>
      </c>
      <c r="AT259" s="152" t="s">
        <v>72</v>
      </c>
      <c r="AU259" s="152" t="s">
        <v>81</v>
      </c>
      <c r="AY259" s="144" t="s">
        <v>153</v>
      </c>
      <c r="BK259" s="153">
        <f>SUM(BK260:BK261)</f>
        <v>0</v>
      </c>
    </row>
    <row r="260" spans="1:65" s="2" customFormat="1" ht="24.2" customHeight="1">
      <c r="A260" s="32"/>
      <c r="B260" s="121"/>
      <c r="C260" s="156" t="s">
        <v>454</v>
      </c>
      <c r="D260" s="156" t="s">
        <v>155</v>
      </c>
      <c r="E260" s="157" t="s">
        <v>455</v>
      </c>
      <c r="F260" s="158" t="s">
        <v>456</v>
      </c>
      <c r="G260" s="159" t="s">
        <v>257</v>
      </c>
      <c r="H260" s="160">
        <v>39.5</v>
      </c>
      <c r="I260" s="161"/>
      <c r="J260" s="162">
        <f>ROUND(I260*H260,2)</f>
        <v>0</v>
      </c>
      <c r="K260" s="163"/>
      <c r="L260" s="33"/>
      <c r="M260" s="164" t="s">
        <v>1</v>
      </c>
      <c r="N260" s="165" t="s">
        <v>39</v>
      </c>
      <c r="O260" s="58"/>
      <c r="P260" s="166">
        <f>O260*H260</f>
        <v>0</v>
      </c>
      <c r="Q260" s="166">
        <v>1.2E-4</v>
      </c>
      <c r="R260" s="166">
        <f>Q260*H260</f>
        <v>4.7400000000000003E-3</v>
      </c>
      <c r="S260" s="166">
        <v>0</v>
      </c>
      <c r="T260" s="16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235</v>
      </c>
      <c r="AT260" s="168" t="s">
        <v>155</v>
      </c>
      <c r="AU260" s="168" t="s">
        <v>85</v>
      </c>
      <c r="AY260" s="17" t="s">
        <v>153</v>
      </c>
      <c r="BE260" s="169">
        <f>IF(N260="základná",J260,0)</f>
        <v>0</v>
      </c>
      <c r="BF260" s="169">
        <f>IF(N260="znížená",J260,0)</f>
        <v>0</v>
      </c>
      <c r="BG260" s="169">
        <f>IF(N260="zákl. prenesená",J260,0)</f>
        <v>0</v>
      </c>
      <c r="BH260" s="169">
        <f>IF(N260="zníž. prenesená",J260,0)</f>
        <v>0</v>
      </c>
      <c r="BI260" s="169">
        <f>IF(N260="nulová",J260,0)</f>
        <v>0</v>
      </c>
      <c r="BJ260" s="17" t="s">
        <v>85</v>
      </c>
      <c r="BK260" s="169">
        <f>ROUND(I260*H260,2)</f>
        <v>0</v>
      </c>
      <c r="BL260" s="17" t="s">
        <v>235</v>
      </c>
      <c r="BM260" s="168" t="s">
        <v>457</v>
      </c>
    </row>
    <row r="261" spans="1:65" s="13" customFormat="1">
      <c r="B261" s="170"/>
      <c r="D261" s="171" t="s">
        <v>161</v>
      </c>
      <c r="E261" s="172" t="s">
        <v>1</v>
      </c>
      <c r="F261" s="173" t="s">
        <v>95</v>
      </c>
      <c r="H261" s="174">
        <v>39.5</v>
      </c>
      <c r="I261" s="175"/>
      <c r="L261" s="170"/>
      <c r="M261" s="176"/>
      <c r="N261" s="177"/>
      <c r="O261" s="177"/>
      <c r="P261" s="177"/>
      <c r="Q261" s="177"/>
      <c r="R261" s="177"/>
      <c r="S261" s="177"/>
      <c r="T261" s="178"/>
      <c r="AT261" s="172" t="s">
        <v>161</v>
      </c>
      <c r="AU261" s="172" t="s">
        <v>85</v>
      </c>
      <c r="AV261" s="13" t="s">
        <v>85</v>
      </c>
      <c r="AW261" s="13" t="s">
        <v>30</v>
      </c>
      <c r="AX261" s="13" t="s">
        <v>81</v>
      </c>
      <c r="AY261" s="172" t="s">
        <v>153</v>
      </c>
    </row>
    <row r="262" spans="1:65" s="12" customFormat="1" ht="22.9" customHeight="1">
      <c r="B262" s="143"/>
      <c r="D262" s="144" t="s">
        <v>72</v>
      </c>
      <c r="E262" s="154" t="s">
        <v>458</v>
      </c>
      <c r="F262" s="154" t="s">
        <v>459</v>
      </c>
      <c r="I262" s="146"/>
      <c r="J262" s="155">
        <f>BK262</f>
        <v>0</v>
      </c>
      <c r="L262" s="143"/>
      <c r="M262" s="148"/>
      <c r="N262" s="149"/>
      <c r="O262" s="149"/>
      <c r="P262" s="150">
        <f>SUM(P263:P274)</f>
        <v>0</v>
      </c>
      <c r="Q262" s="149"/>
      <c r="R262" s="150">
        <f>SUM(R263:R274)</f>
        <v>3.0534299999999998E-3</v>
      </c>
      <c r="S262" s="149"/>
      <c r="T262" s="151">
        <f>SUM(T263:T274)</f>
        <v>0</v>
      </c>
      <c r="AR262" s="144" t="s">
        <v>85</v>
      </c>
      <c r="AT262" s="152" t="s">
        <v>72</v>
      </c>
      <c r="AU262" s="152" t="s">
        <v>81</v>
      </c>
      <c r="AY262" s="144" t="s">
        <v>153</v>
      </c>
      <c r="BK262" s="153">
        <f>SUM(BK263:BK274)</f>
        <v>0</v>
      </c>
    </row>
    <row r="263" spans="1:65" s="2" customFormat="1" ht="24.2" customHeight="1">
      <c r="A263" s="32"/>
      <c r="B263" s="121"/>
      <c r="C263" s="156" t="s">
        <v>460</v>
      </c>
      <c r="D263" s="156" t="s">
        <v>155</v>
      </c>
      <c r="E263" s="157" t="s">
        <v>461</v>
      </c>
      <c r="F263" s="158" t="s">
        <v>462</v>
      </c>
      <c r="G263" s="159" t="s">
        <v>212</v>
      </c>
      <c r="H263" s="160">
        <v>7.101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39</v>
      </c>
      <c r="O263" s="58"/>
      <c r="P263" s="166">
        <f>O263*H263</f>
        <v>0</v>
      </c>
      <c r="Q263" s="166">
        <v>1E-4</v>
      </c>
      <c r="R263" s="166">
        <f>Q263*H263</f>
        <v>7.1010000000000008E-4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235</v>
      </c>
      <c r="AT263" s="168" t="s">
        <v>155</v>
      </c>
      <c r="AU263" s="168" t="s">
        <v>85</v>
      </c>
      <c r="AY263" s="17" t="s">
        <v>153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85</v>
      </c>
      <c r="BK263" s="169">
        <f>ROUND(I263*H263,2)</f>
        <v>0</v>
      </c>
      <c r="BL263" s="17" t="s">
        <v>235</v>
      </c>
      <c r="BM263" s="168" t="s">
        <v>463</v>
      </c>
    </row>
    <row r="264" spans="1:65" s="13" customFormat="1">
      <c r="B264" s="170"/>
      <c r="D264" s="171" t="s">
        <v>161</v>
      </c>
      <c r="E264" s="172" t="s">
        <v>1</v>
      </c>
      <c r="F264" s="173" t="s">
        <v>464</v>
      </c>
      <c r="H264" s="174">
        <v>2.101</v>
      </c>
      <c r="I264" s="175"/>
      <c r="L264" s="170"/>
      <c r="M264" s="176"/>
      <c r="N264" s="177"/>
      <c r="O264" s="177"/>
      <c r="P264" s="177"/>
      <c r="Q264" s="177"/>
      <c r="R264" s="177"/>
      <c r="S264" s="177"/>
      <c r="T264" s="178"/>
      <c r="AT264" s="172" t="s">
        <v>161</v>
      </c>
      <c r="AU264" s="172" t="s">
        <v>85</v>
      </c>
      <c r="AV264" s="13" t="s">
        <v>85</v>
      </c>
      <c r="AW264" s="13" t="s">
        <v>30</v>
      </c>
      <c r="AX264" s="13" t="s">
        <v>73</v>
      </c>
      <c r="AY264" s="172" t="s">
        <v>153</v>
      </c>
    </row>
    <row r="265" spans="1:65" s="13" customFormat="1">
      <c r="B265" s="170"/>
      <c r="D265" s="171" t="s">
        <v>161</v>
      </c>
      <c r="E265" s="172" t="s">
        <v>1</v>
      </c>
      <c r="F265" s="173" t="s">
        <v>465</v>
      </c>
      <c r="H265" s="174">
        <v>5</v>
      </c>
      <c r="I265" s="175"/>
      <c r="L265" s="170"/>
      <c r="M265" s="176"/>
      <c r="N265" s="177"/>
      <c r="O265" s="177"/>
      <c r="P265" s="177"/>
      <c r="Q265" s="177"/>
      <c r="R265" s="177"/>
      <c r="S265" s="177"/>
      <c r="T265" s="178"/>
      <c r="AT265" s="172" t="s">
        <v>161</v>
      </c>
      <c r="AU265" s="172" t="s">
        <v>85</v>
      </c>
      <c r="AV265" s="13" t="s">
        <v>85</v>
      </c>
      <c r="AW265" s="13" t="s">
        <v>30</v>
      </c>
      <c r="AX265" s="13" t="s">
        <v>73</v>
      </c>
      <c r="AY265" s="172" t="s">
        <v>153</v>
      </c>
    </row>
    <row r="266" spans="1:65" s="14" customFormat="1">
      <c r="B266" s="179"/>
      <c r="D266" s="171" t="s">
        <v>161</v>
      </c>
      <c r="E266" s="180" t="s">
        <v>1</v>
      </c>
      <c r="F266" s="181" t="s">
        <v>167</v>
      </c>
      <c r="H266" s="182">
        <v>7.101</v>
      </c>
      <c r="I266" s="183"/>
      <c r="L266" s="179"/>
      <c r="M266" s="184"/>
      <c r="N266" s="185"/>
      <c r="O266" s="185"/>
      <c r="P266" s="185"/>
      <c r="Q266" s="185"/>
      <c r="R266" s="185"/>
      <c r="S266" s="185"/>
      <c r="T266" s="186"/>
      <c r="AT266" s="180" t="s">
        <v>161</v>
      </c>
      <c r="AU266" s="180" t="s">
        <v>85</v>
      </c>
      <c r="AV266" s="14" t="s">
        <v>159</v>
      </c>
      <c r="AW266" s="14" t="s">
        <v>30</v>
      </c>
      <c r="AX266" s="14" t="s">
        <v>81</v>
      </c>
      <c r="AY266" s="180" t="s">
        <v>153</v>
      </c>
    </row>
    <row r="267" spans="1:65" s="2" customFormat="1" ht="24.2" customHeight="1">
      <c r="A267" s="32"/>
      <c r="B267" s="121"/>
      <c r="C267" s="156" t="s">
        <v>466</v>
      </c>
      <c r="D267" s="156" t="s">
        <v>155</v>
      </c>
      <c r="E267" s="157" t="s">
        <v>467</v>
      </c>
      <c r="F267" s="158" t="s">
        <v>468</v>
      </c>
      <c r="G267" s="159" t="s">
        <v>212</v>
      </c>
      <c r="H267" s="160">
        <v>7.101</v>
      </c>
      <c r="I267" s="161"/>
      <c r="J267" s="162">
        <f>ROUND(I267*H267,2)</f>
        <v>0</v>
      </c>
      <c r="K267" s="163"/>
      <c r="L267" s="33"/>
      <c r="M267" s="164" t="s">
        <v>1</v>
      </c>
      <c r="N267" s="165" t="s">
        <v>39</v>
      </c>
      <c r="O267" s="58"/>
      <c r="P267" s="166">
        <f>O267*H267</f>
        <v>0</v>
      </c>
      <c r="Q267" s="166">
        <v>0</v>
      </c>
      <c r="R267" s="166">
        <f>Q267*H267</f>
        <v>0</v>
      </c>
      <c r="S267" s="166">
        <v>0</v>
      </c>
      <c r="T267" s="167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235</v>
      </c>
      <c r="AT267" s="168" t="s">
        <v>155</v>
      </c>
      <c r="AU267" s="168" t="s">
        <v>85</v>
      </c>
      <c r="AY267" s="17" t="s">
        <v>153</v>
      </c>
      <c r="BE267" s="169">
        <f>IF(N267="základná",J267,0)</f>
        <v>0</v>
      </c>
      <c r="BF267" s="169">
        <f>IF(N267="znížená",J267,0)</f>
        <v>0</v>
      </c>
      <c r="BG267" s="169">
        <f>IF(N267="zákl. prenesená",J267,0)</f>
        <v>0</v>
      </c>
      <c r="BH267" s="169">
        <f>IF(N267="zníž. prenesená",J267,0)</f>
        <v>0</v>
      </c>
      <c r="BI267" s="169">
        <f>IF(N267="nulová",J267,0)</f>
        <v>0</v>
      </c>
      <c r="BJ267" s="17" t="s">
        <v>85</v>
      </c>
      <c r="BK267" s="169">
        <f>ROUND(I267*H267,2)</f>
        <v>0</v>
      </c>
      <c r="BL267" s="17" t="s">
        <v>235</v>
      </c>
      <c r="BM267" s="168" t="s">
        <v>469</v>
      </c>
    </row>
    <row r="268" spans="1:65" s="13" customFormat="1">
      <c r="B268" s="170"/>
      <c r="D268" s="171" t="s">
        <v>161</v>
      </c>
      <c r="E268" s="172" t="s">
        <v>1</v>
      </c>
      <c r="F268" s="173" t="s">
        <v>464</v>
      </c>
      <c r="H268" s="174">
        <v>2.101</v>
      </c>
      <c r="I268" s="175"/>
      <c r="L268" s="170"/>
      <c r="M268" s="176"/>
      <c r="N268" s="177"/>
      <c r="O268" s="177"/>
      <c r="P268" s="177"/>
      <c r="Q268" s="177"/>
      <c r="R268" s="177"/>
      <c r="S268" s="177"/>
      <c r="T268" s="178"/>
      <c r="AT268" s="172" t="s">
        <v>161</v>
      </c>
      <c r="AU268" s="172" t="s">
        <v>85</v>
      </c>
      <c r="AV268" s="13" t="s">
        <v>85</v>
      </c>
      <c r="AW268" s="13" t="s">
        <v>30</v>
      </c>
      <c r="AX268" s="13" t="s">
        <v>73</v>
      </c>
      <c r="AY268" s="172" t="s">
        <v>153</v>
      </c>
    </row>
    <row r="269" spans="1:65" s="13" customFormat="1">
      <c r="B269" s="170"/>
      <c r="D269" s="171" t="s">
        <v>161</v>
      </c>
      <c r="E269" s="172" t="s">
        <v>1</v>
      </c>
      <c r="F269" s="173" t="s">
        <v>465</v>
      </c>
      <c r="H269" s="174">
        <v>5</v>
      </c>
      <c r="I269" s="175"/>
      <c r="L269" s="170"/>
      <c r="M269" s="176"/>
      <c r="N269" s="177"/>
      <c r="O269" s="177"/>
      <c r="P269" s="177"/>
      <c r="Q269" s="177"/>
      <c r="R269" s="177"/>
      <c r="S269" s="177"/>
      <c r="T269" s="178"/>
      <c r="AT269" s="172" t="s">
        <v>161</v>
      </c>
      <c r="AU269" s="172" t="s">
        <v>85</v>
      </c>
      <c r="AV269" s="13" t="s">
        <v>85</v>
      </c>
      <c r="AW269" s="13" t="s">
        <v>30</v>
      </c>
      <c r="AX269" s="13" t="s">
        <v>73</v>
      </c>
      <c r="AY269" s="172" t="s">
        <v>153</v>
      </c>
    </row>
    <row r="270" spans="1:65" s="14" customFormat="1">
      <c r="B270" s="179"/>
      <c r="D270" s="171" t="s">
        <v>161</v>
      </c>
      <c r="E270" s="180" t="s">
        <v>1</v>
      </c>
      <c r="F270" s="181" t="s">
        <v>167</v>
      </c>
      <c r="H270" s="182">
        <v>7.101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0" t="s">
        <v>161</v>
      </c>
      <c r="AU270" s="180" t="s">
        <v>85</v>
      </c>
      <c r="AV270" s="14" t="s">
        <v>159</v>
      </c>
      <c r="AW270" s="14" t="s">
        <v>30</v>
      </c>
      <c r="AX270" s="14" t="s">
        <v>81</v>
      </c>
      <c r="AY270" s="180" t="s">
        <v>153</v>
      </c>
    </row>
    <row r="271" spans="1:65" s="2" customFormat="1" ht="37.9" customHeight="1">
      <c r="A271" s="32"/>
      <c r="B271" s="121"/>
      <c r="C271" s="156" t="s">
        <v>470</v>
      </c>
      <c r="D271" s="156" t="s">
        <v>155</v>
      </c>
      <c r="E271" s="157" t="s">
        <v>471</v>
      </c>
      <c r="F271" s="158" t="s">
        <v>472</v>
      </c>
      <c r="G271" s="159" t="s">
        <v>212</v>
      </c>
      <c r="H271" s="160">
        <v>7.101</v>
      </c>
      <c r="I271" s="161"/>
      <c r="J271" s="162">
        <f>ROUND(I271*H271,2)</f>
        <v>0</v>
      </c>
      <c r="K271" s="163"/>
      <c r="L271" s="33"/>
      <c r="M271" s="164" t="s">
        <v>1</v>
      </c>
      <c r="N271" s="165" t="s">
        <v>39</v>
      </c>
      <c r="O271" s="58"/>
      <c r="P271" s="166">
        <f>O271*H271</f>
        <v>0</v>
      </c>
      <c r="Q271" s="166">
        <v>3.3E-4</v>
      </c>
      <c r="R271" s="166">
        <f>Q271*H271</f>
        <v>2.3433299999999998E-3</v>
      </c>
      <c r="S271" s="166">
        <v>0</v>
      </c>
      <c r="T271" s="16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235</v>
      </c>
      <c r="AT271" s="168" t="s">
        <v>155</v>
      </c>
      <c r="AU271" s="168" t="s">
        <v>85</v>
      </c>
      <c r="AY271" s="17" t="s">
        <v>153</v>
      </c>
      <c r="BE271" s="169">
        <f>IF(N271="základná",J271,0)</f>
        <v>0</v>
      </c>
      <c r="BF271" s="169">
        <f>IF(N271="znížená",J271,0)</f>
        <v>0</v>
      </c>
      <c r="BG271" s="169">
        <f>IF(N271="zákl. prenesená",J271,0)</f>
        <v>0</v>
      </c>
      <c r="BH271" s="169">
        <f>IF(N271="zníž. prenesená",J271,0)</f>
        <v>0</v>
      </c>
      <c r="BI271" s="169">
        <f>IF(N271="nulová",J271,0)</f>
        <v>0</v>
      </c>
      <c r="BJ271" s="17" t="s">
        <v>85</v>
      </c>
      <c r="BK271" s="169">
        <f>ROUND(I271*H271,2)</f>
        <v>0</v>
      </c>
      <c r="BL271" s="17" t="s">
        <v>235</v>
      </c>
      <c r="BM271" s="168" t="s">
        <v>473</v>
      </c>
    </row>
    <row r="272" spans="1:65" s="13" customFormat="1">
      <c r="B272" s="170"/>
      <c r="D272" s="171" t="s">
        <v>161</v>
      </c>
      <c r="E272" s="172" t="s">
        <v>1</v>
      </c>
      <c r="F272" s="173" t="s">
        <v>464</v>
      </c>
      <c r="H272" s="174">
        <v>2.101</v>
      </c>
      <c r="I272" s="175"/>
      <c r="L272" s="170"/>
      <c r="M272" s="176"/>
      <c r="N272" s="177"/>
      <c r="O272" s="177"/>
      <c r="P272" s="177"/>
      <c r="Q272" s="177"/>
      <c r="R272" s="177"/>
      <c r="S272" s="177"/>
      <c r="T272" s="178"/>
      <c r="AT272" s="172" t="s">
        <v>161</v>
      </c>
      <c r="AU272" s="172" t="s">
        <v>85</v>
      </c>
      <c r="AV272" s="13" t="s">
        <v>85</v>
      </c>
      <c r="AW272" s="13" t="s">
        <v>30</v>
      </c>
      <c r="AX272" s="13" t="s">
        <v>73</v>
      </c>
      <c r="AY272" s="172" t="s">
        <v>153</v>
      </c>
    </row>
    <row r="273" spans="1:65" s="13" customFormat="1">
      <c r="B273" s="170"/>
      <c r="D273" s="171" t="s">
        <v>161</v>
      </c>
      <c r="E273" s="172" t="s">
        <v>1</v>
      </c>
      <c r="F273" s="173" t="s">
        <v>465</v>
      </c>
      <c r="H273" s="174">
        <v>5</v>
      </c>
      <c r="I273" s="175"/>
      <c r="L273" s="170"/>
      <c r="M273" s="176"/>
      <c r="N273" s="177"/>
      <c r="O273" s="177"/>
      <c r="P273" s="177"/>
      <c r="Q273" s="177"/>
      <c r="R273" s="177"/>
      <c r="S273" s="177"/>
      <c r="T273" s="178"/>
      <c r="AT273" s="172" t="s">
        <v>161</v>
      </c>
      <c r="AU273" s="172" t="s">
        <v>85</v>
      </c>
      <c r="AV273" s="13" t="s">
        <v>85</v>
      </c>
      <c r="AW273" s="13" t="s">
        <v>30</v>
      </c>
      <c r="AX273" s="13" t="s">
        <v>73</v>
      </c>
      <c r="AY273" s="172" t="s">
        <v>153</v>
      </c>
    </row>
    <row r="274" spans="1:65" s="14" customFormat="1">
      <c r="B274" s="179"/>
      <c r="D274" s="171" t="s">
        <v>161</v>
      </c>
      <c r="E274" s="180" t="s">
        <v>1</v>
      </c>
      <c r="F274" s="181" t="s">
        <v>167</v>
      </c>
      <c r="H274" s="182">
        <v>7.101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161</v>
      </c>
      <c r="AU274" s="180" t="s">
        <v>85</v>
      </c>
      <c r="AV274" s="14" t="s">
        <v>159</v>
      </c>
      <c r="AW274" s="14" t="s">
        <v>30</v>
      </c>
      <c r="AX274" s="14" t="s">
        <v>81</v>
      </c>
      <c r="AY274" s="180" t="s">
        <v>153</v>
      </c>
    </row>
    <row r="275" spans="1:65" s="12" customFormat="1" ht="25.9" customHeight="1">
      <c r="B275" s="143"/>
      <c r="D275" s="144" t="s">
        <v>72</v>
      </c>
      <c r="E275" s="145" t="s">
        <v>204</v>
      </c>
      <c r="F275" s="145" t="s">
        <v>474</v>
      </c>
      <c r="I275" s="146"/>
      <c r="J275" s="147">
        <f>BK275</f>
        <v>0</v>
      </c>
      <c r="L275" s="143"/>
      <c r="M275" s="148"/>
      <c r="N275" s="149"/>
      <c r="O275" s="149"/>
      <c r="P275" s="150">
        <f>P276+P284+P287</f>
        <v>0</v>
      </c>
      <c r="Q275" s="149"/>
      <c r="R275" s="150">
        <f>R276+R284+R287</f>
        <v>4.5599999999999998E-3</v>
      </c>
      <c r="S275" s="149"/>
      <c r="T275" s="151">
        <f>T276+T284+T287</f>
        <v>0</v>
      </c>
      <c r="AR275" s="144" t="s">
        <v>168</v>
      </c>
      <c r="AT275" s="152" t="s">
        <v>72</v>
      </c>
      <c r="AU275" s="152" t="s">
        <v>73</v>
      </c>
      <c r="AY275" s="144" t="s">
        <v>153</v>
      </c>
      <c r="BK275" s="153">
        <f>BK276+BK284+BK287</f>
        <v>0</v>
      </c>
    </row>
    <row r="276" spans="1:65" s="12" customFormat="1" ht="22.9" customHeight="1">
      <c r="B276" s="143"/>
      <c r="D276" s="144" t="s">
        <v>72</v>
      </c>
      <c r="E276" s="154" t="s">
        <v>475</v>
      </c>
      <c r="F276" s="154" t="s">
        <v>476</v>
      </c>
      <c r="I276" s="146"/>
      <c r="J276" s="155">
        <f>BK276</f>
        <v>0</v>
      </c>
      <c r="L276" s="143"/>
      <c r="M276" s="148"/>
      <c r="N276" s="149"/>
      <c r="O276" s="149"/>
      <c r="P276" s="150">
        <f>SUM(P277:P283)</f>
        <v>0</v>
      </c>
      <c r="Q276" s="149"/>
      <c r="R276" s="150">
        <f>SUM(R277:R283)</f>
        <v>3.4200000000000003E-3</v>
      </c>
      <c r="S276" s="149"/>
      <c r="T276" s="151">
        <f>SUM(T277:T283)</f>
        <v>0</v>
      </c>
      <c r="AR276" s="144" t="s">
        <v>168</v>
      </c>
      <c r="AT276" s="152" t="s">
        <v>72</v>
      </c>
      <c r="AU276" s="152" t="s">
        <v>81</v>
      </c>
      <c r="AY276" s="144" t="s">
        <v>153</v>
      </c>
      <c r="BK276" s="153">
        <f>SUM(BK277:BK283)</f>
        <v>0</v>
      </c>
    </row>
    <row r="277" spans="1:65" s="2" customFormat="1" ht="49.15" customHeight="1">
      <c r="A277" s="32"/>
      <c r="B277" s="121"/>
      <c r="C277" s="156" t="s">
        <v>477</v>
      </c>
      <c r="D277" s="156" t="s">
        <v>155</v>
      </c>
      <c r="E277" s="157" t="s">
        <v>478</v>
      </c>
      <c r="F277" s="158" t="s">
        <v>479</v>
      </c>
      <c r="G277" s="159" t="s">
        <v>257</v>
      </c>
      <c r="H277" s="160">
        <v>40</v>
      </c>
      <c r="I277" s="161"/>
      <c r="J277" s="162">
        <f>ROUND(I277*H277,2)</f>
        <v>0</v>
      </c>
      <c r="K277" s="163"/>
      <c r="L277" s="33"/>
      <c r="M277" s="164" t="s">
        <v>1</v>
      </c>
      <c r="N277" s="165" t="s">
        <v>39</v>
      </c>
      <c r="O277" s="58"/>
      <c r="P277" s="166">
        <f>O277*H277</f>
        <v>0</v>
      </c>
      <c r="Q277" s="166">
        <v>0</v>
      </c>
      <c r="R277" s="166">
        <f>Q277*H277</f>
        <v>0</v>
      </c>
      <c r="S277" s="166">
        <v>0</v>
      </c>
      <c r="T277" s="16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460</v>
      </c>
      <c r="AT277" s="168" t="s">
        <v>155</v>
      </c>
      <c r="AU277" s="168" t="s">
        <v>85</v>
      </c>
      <c r="AY277" s="17" t="s">
        <v>153</v>
      </c>
      <c r="BE277" s="169">
        <f>IF(N277="základná",J277,0)</f>
        <v>0</v>
      </c>
      <c r="BF277" s="169">
        <f>IF(N277="znížená",J277,0)</f>
        <v>0</v>
      </c>
      <c r="BG277" s="169">
        <f>IF(N277="zákl. prenesená",J277,0)</f>
        <v>0</v>
      </c>
      <c r="BH277" s="169">
        <f>IF(N277="zníž. prenesená",J277,0)</f>
        <v>0</v>
      </c>
      <c r="BI277" s="169">
        <f>IF(N277="nulová",J277,0)</f>
        <v>0</v>
      </c>
      <c r="BJ277" s="17" t="s">
        <v>85</v>
      </c>
      <c r="BK277" s="169">
        <f>ROUND(I277*H277,2)</f>
        <v>0</v>
      </c>
      <c r="BL277" s="17" t="s">
        <v>460</v>
      </c>
      <c r="BM277" s="168" t="s">
        <v>480</v>
      </c>
    </row>
    <row r="278" spans="1:65" s="13" customFormat="1">
      <c r="B278" s="170"/>
      <c r="D278" s="171" t="s">
        <v>161</v>
      </c>
      <c r="E278" s="172" t="s">
        <v>1</v>
      </c>
      <c r="F278" s="173" t="s">
        <v>346</v>
      </c>
      <c r="H278" s="174">
        <v>40</v>
      </c>
      <c r="I278" s="175"/>
      <c r="L278" s="170"/>
      <c r="M278" s="176"/>
      <c r="N278" s="177"/>
      <c r="O278" s="177"/>
      <c r="P278" s="177"/>
      <c r="Q278" s="177"/>
      <c r="R278" s="177"/>
      <c r="S278" s="177"/>
      <c r="T278" s="178"/>
      <c r="AT278" s="172" t="s">
        <v>161</v>
      </c>
      <c r="AU278" s="172" t="s">
        <v>85</v>
      </c>
      <c r="AV278" s="13" t="s">
        <v>85</v>
      </c>
      <c r="AW278" s="13" t="s">
        <v>30</v>
      </c>
      <c r="AX278" s="13" t="s">
        <v>81</v>
      </c>
      <c r="AY278" s="172" t="s">
        <v>153</v>
      </c>
    </row>
    <row r="279" spans="1:65" s="2" customFormat="1" ht="24.2" customHeight="1">
      <c r="A279" s="32"/>
      <c r="B279" s="121"/>
      <c r="C279" s="156" t="s">
        <v>481</v>
      </c>
      <c r="D279" s="156" t="s">
        <v>155</v>
      </c>
      <c r="E279" s="157" t="s">
        <v>482</v>
      </c>
      <c r="F279" s="158" t="s">
        <v>483</v>
      </c>
      <c r="G279" s="159" t="s">
        <v>257</v>
      </c>
      <c r="H279" s="160">
        <v>20</v>
      </c>
      <c r="I279" s="161"/>
      <c r="J279" s="162">
        <f>ROUND(I279*H279,2)</f>
        <v>0</v>
      </c>
      <c r="K279" s="163"/>
      <c r="L279" s="33"/>
      <c r="M279" s="164" t="s">
        <v>1</v>
      </c>
      <c r="N279" s="165" t="s">
        <v>39</v>
      </c>
      <c r="O279" s="58"/>
      <c r="P279" s="166">
        <f>O279*H279</f>
        <v>0</v>
      </c>
      <c r="Q279" s="166">
        <v>0</v>
      </c>
      <c r="R279" s="166">
        <f>Q279*H279</f>
        <v>0</v>
      </c>
      <c r="S279" s="166">
        <v>0</v>
      </c>
      <c r="T279" s="16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460</v>
      </c>
      <c r="AT279" s="168" t="s">
        <v>155</v>
      </c>
      <c r="AU279" s="168" t="s">
        <v>85</v>
      </c>
      <c r="AY279" s="17" t="s">
        <v>153</v>
      </c>
      <c r="BE279" s="169">
        <f>IF(N279="základná",J279,0)</f>
        <v>0</v>
      </c>
      <c r="BF279" s="169">
        <f>IF(N279="znížená",J279,0)</f>
        <v>0</v>
      </c>
      <c r="BG279" s="169">
        <f>IF(N279="zákl. prenesená",J279,0)</f>
        <v>0</v>
      </c>
      <c r="BH279" s="169">
        <f>IF(N279="zníž. prenesená",J279,0)</f>
        <v>0</v>
      </c>
      <c r="BI279" s="169">
        <f>IF(N279="nulová",J279,0)</f>
        <v>0</v>
      </c>
      <c r="BJ279" s="17" t="s">
        <v>85</v>
      </c>
      <c r="BK279" s="169">
        <f>ROUND(I279*H279,2)</f>
        <v>0</v>
      </c>
      <c r="BL279" s="17" t="s">
        <v>460</v>
      </c>
      <c r="BM279" s="168" t="s">
        <v>484</v>
      </c>
    </row>
    <row r="280" spans="1:65" s="13" customFormat="1">
      <c r="B280" s="170"/>
      <c r="D280" s="171" t="s">
        <v>161</v>
      </c>
      <c r="E280" s="172" t="s">
        <v>1</v>
      </c>
      <c r="F280" s="173" t="s">
        <v>7</v>
      </c>
      <c r="H280" s="174">
        <v>20</v>
      </c>
      <c r="I280" s="175"/>
      <c r="L280" s="170"/>
      <c r="M280" s="176"/>
      <c r="N280" s="177"/>
      <c r="O280" s="177"/>
      <c r="P280" s="177"/>
      <c r="Q280" s="177"/>
      <c r="R280" s="177"/>
      <c r="S280" s="177"/>
      <c r="T280" s="178"/>
      <c r="AT280" s="172" t="s">
        <v>161</v>
      </c>
      <c r="AU280" s="172" t="s">
        <v>85</v>
      </c>
      <c r="AV280" s="13" t="s">
        <v>85</v>
      </c>
      <c r="AW280" s="13" t="s">
        <v>30</v>
      </c>
      <c r="AX280" s="13" t="s">
        <v>81</v>
      </c>
      <c r="AY280" s="172" t="s">
        <v>153</v>
      </c>
    </row>
    <row r="281" spans="1:65" s="2" customFormat="1" ht="14.45" customHeight="1">
      <c r="A281" s="32"/>
      <c r="B281" s="121"/>
      <c r="C281" s="187" t="s">
        <v>485</v>
      </c>
      <c r="D281" s="187" t="s">
        <v>204</v>
      </c>
      <c r="E281" s="188" t="s">
        <v>486</v>
      </c>
      <c r="F281" s="189" t="s">
        <v>487</v>
      </c>
      <c r="G281" s="190" t="s">
        <v>257</v>
      </c>
      <c r="H281" s="191">
        <v>21</v>
      </c>
      <c r="I281" s="192"/>
      <c r="J281" s="193">
        <f>ROUND(I281*H281,2)</f>
        <v>0</v>
      </c>
      <c r="K281" s="194"/>
      <c r="L281" s="195"/>
      <c r="M281" s="196" t="s">
        <v>1</v>
      </c>
      <c r="N281" s="197" t="s">
        <v>39</v>
      </c>
      <c r="O281" s="58"/>
      <c r="P281" s="166">
        <f>O281*H281</f>
        <v>0</v>
      </c>
      <c r="Q281" s="166">
        <v>1.6000000000000001E-4</v>
      </c>
      <c r="R281" s="166">
        <f>Q281*H281</f>
        <v>3.3600000000000001E-3</v>
      </c>
      <c r="S281" s="166">
        <v>0</v>
      </c>
      <c r="T281" s="16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488</v>
      </c>
      <c r="AT281" s="168" t="s">
        <v>204</v>
      </c>
      <c r="AU281" s="168" t="s">
        <v>85</v>
      </c>
      <c r="AY281" s="17" t="s">
        <v>153</v>
      </c>
      <c r="BE281" s="169">
        <f>IF(N281="základná",J281,0)</f>
        <v>0</v>
      </c>
      <c r="BF281" s="169">
        <f>IF(N281="znížená",J281,0)</f>
        <v>0</v>
      </c>
      <c r="BG281" s="169">
        <f>IF(N281="zákl. prenesená",J281,0)</f>
        <v>0</v>
      </c>
      <c r="BH281" s="169">
        <f>IF(N281="zníž. prenesená",J281,0)</f>
        <v>0</v>
      </c>
      <c r="BI281" s="169">
        <f>IF(N281="nulová",J281,0)</f>
        <v>0</v>
      </c>
      <c r="BJ281" s="17" t="s">
        <v>85</v>
      </c>
      <c r="BK281" s="169">
        <f>ROUND(I281*H281,2)</f>
        <v>0</v>
      </c>
      <c r="BL281" s="17" t="s">
        <v>488</v>
      </c>
      <c r="BM281" s="168" t="s">
        <v>489</v>
      </c>
    </row>
    <row r="282" spans="1:65" s="2" customFormat="1" ht="24.2" customHeight="1">
      <c r="A282" s="32"/>
      <c r="B282" s="121"/>
      <c r="C282" s="187" t="s">
        <v>490</v>
      </c>
      <c r="D282" s="187" t="s">
        <v>204</v>
      </c>
      <c r="E282" s="188" t="s">
        <v>491</v>
      </c>
      <c r="F282" s="189" t="s">
        <v>492</v>
      </c>
      <c r="G282" s="190" t="s">
        <v>248</v>
      </c>
      <c r="H282" s="191">
        <v>3</v>
      </c>
      <c r="I282" s="192"/>
      <c r="J282" s="193">
        <f>ROUND(I282*H282,2)</f>
        <v>0</v>
      </c>
      <c r="K282" s="194"/>
      <c r="L282" s="195"/>
      <c r="M282" s="196" t="s">
        <v>1</v>
      </c>
      <c r="N282" s="197" t="s">
        <v>39</v>
      </c>
      <c r="O282" s="58"/>
      <c r="P282" s="166">
        <f>O282*H282</f>
        <v>0</v>
      </c>
      <c r="Q282" s="166">
        <v>1.0000000000000001E-5</v>
      </c>
      <c r="R282" s="166">
        <f>Q282*H282</f>
        <v>3.0000000000000004E-5</v>
      </c>
      <c r="S282" s="166">
        <v>0</v>
      </c>
      <c r="T282" s="167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488</v>
      </c>
      <c r="AT282" s="168" t="s">
        <v>204</v>
      </c>
      <c r="AU282" s="168" t="s">
        <v>85</v>
      </c>
      <c r="AY282" s="17" t="s">
        <v>153</v>
      </c>
      <c r="BE282" s="169">
        <f>IF(N282="základná",J282,0)</f>
        <v>0</v>
      </c>
      <c r="BF282" s="169">
        <f>IF(N282="znížená",J282,0)</f>
        <v>0</v>
      </c>
      <c r="BG282" s="169">
        <f>IF(N282="zákl. prenesená",J282,0)</f>
        <v>0</v>
      </c>
      <c r="BH282" s="169">
        <f>IF(N282="zníž. prenesená",J282,0)</f>
        <v>0</v>
      </c>
      <c r="BI282" s="169">
        <f>IF(N282="nulová",J282,0)</f>
        <v>0</v>
      </c>
      <c r="BJ282" s="17" t="s">
        <v>85</v>
      </c>
      <c r="BK282" s="169">
        <f>ROUND(I282*H282,2)</f>
        <v>0</v>
      </c>
      <c r="BL282" s="17" t="s">
        <v>488</v>
      </c>
      <c r="BM282" s="168" t="s">
        <v>493</v>
      </c>
    </row>
    <row r="283" spans="1:65" s="2" customFormat="1" ht="24.2" customHeight="1">
      <c r="A283" s="32"/>
      <c r="B283" s="121"/>
      <c r="C283" s="187" t="s">
        <v>494</v>
      </c>
      <c r="D283" s="187" t="s">
        <v>204</v>
      </c>
      <c r="E283" s="188" t="s">
        <v>495</v>
      </c>
      <c r="F283" s="189" t="s">
        <v>496</v>
      </c>
      <c r="G283" s="190" t="s">
        <v>248</v>
      </c>
      <c r="H283" s="191">
        <v>3</v>
      </c>
      <c r="I283" s="192"/>
      <c r="J283" s="193">
        <f>ROUND(I283*H283,2)</f>
        <v>0</v>
      </c>
      <c r="K283" s="194"/>
      <c r="L283" s="195"/>
      <c r="M283" s="196" t="s">
        <v>1</v>
      </c>
      <c r="N283" s="197" t="s">
        <v>39</v>
      </c>
      <c r="O283" s="58"/>
      <c r="P283" s="166">
        <f>O283*H283</f>
        <v>0</v>
      </c>
      <c r="Q283" s="166">
        <v>1.0000000000000001E-5</v>
      </c>
      <c r="R283" s="166">
        <f>Q283*H283</f>
        <v>3.0000000000000004E-5</v>
      </c>
      <c r="S283" s="166">
        <v>0</v>
      </c>
      <c r="T283" s="167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488</v>
      </c>
      <c r="AT283" s="168" t="s">
        <v>204</v>
      </c>
      <c r="AU283" s="168" t="s">
        <v>85</v>
      </c>
      <c r="AY283" s="17" t="s">
        <v>153</v>
      </c>
      <c r="BE283" s="169">
        <f>IF(N283="základná",J283,0)</f>
        <v>0</v>
      </c>
      <c r="BF283" s="169">
        <f>IF(N283="znížená",J283,0)</f>
        <v>0</v>
      </c>
      <c r="BG283" s="169">
        <f>IF(N283="zákl. prenesená",J283,0)</f>
        <v>0</v>
      </c>
      <c r="BH283" s="169">
        <f>IF(N283="zníž. prenesená",J283,0)</f>
        <v>0</v>
      </c>
      <c r="BI283" s="169">
        <f>IF(N283="nulová",J283,0)</f>
        <v>0</v>
      </c>
      <c r="BJ283" s="17" t="s">
        <v>85</v>
      </c>
      <c r="BK283" s="169">
        <f>ROUND(I283*H283,2)</f>
        <v>0</v>
      </c>
      <c r="BL283" s="17" t="s">
        <v>488</v>
      </c>
      <c r="BM283" s="168" t="s">
        <v>497</v>
      </c>
    </row>
    <row r="284" spans="1:65" s="12" customFormat="1" ht="22.9" customHeight="1">
      <c r="B284" s="143"/>
      <c r="D284" s="144" t="s">
        <v>72</v>
      </c>
      <c r="E284" s="154" t="s">
        <v>498</v>
      </c>
      <c r="F284" s="154" t="s">
        <v>499</v>
      </c>
      <c r="I284" s="146"/>
      <c r="J284" s="155">
        <f>BK284</f>
        <v>0</v>
      </c>
      <c r="L284" s="143"/>
      <c r="M284" s="148"/>
      <c r="N284" s="149"/>
      <c r="O284" s="149"/>
      <c r="P284" s="150">
        <f>SUM(P285:P286)</f>
        <v>0</v>
      </c>
      <c r="Q284" s="149"/>
      <c r="R284" s="150">
        <f>SUM(R285:R286)</f>
        <v>1.14E-3</v>
      </c>
      <c r="S284" s="149"/>
      <c r="T284" s="151">
        <f>SUM(T285:T286)</f>
        <v>0</v>
      </c>
      <c r="AR284" s="144" t="s">
        <v>168</v>
      </c>
      <c r="AT284" s="152" t="s">
        <v>72</v>
      </c>
      <c r="AU284" s="152" t="s">
        <v>81</v>
      </c>
      <c r="AY284" s="144" t="s">
        <v>153</v>
      </c>
      <c r="BK284" s="153">
        <f>SUM(BK285:BK286)</f>
        <v>0</v>
      </c>
    </row>
    <row r="285" spans="1:65" s="2" customFormat="1" ht="14.45" customHeight="1">
      <c r="A285" s="32"/>
      <c r="B285" s="121"/>
      <c r="C285" s="156" t="s">
        <v>500</v>
      </c>
      <c r="D285" s="156" t="s">
        <v>155</v>
      </c>
      <c r="E285" s="157" t="s">
        <v>501</v>
      </c>
      <c r="F285" s="158" t="s">
        <v>502</v>
      </c>
      <c r="G285" s="159" t="s">
        <v>248</v>
      </c>
      <c r="H285" s="160">
        <v>3</v>
      </c>
      <c r="I285" s="161"/>
      <c r="J285" s="162">
        <f>ROUND(I285*H285,2)</f>
        <v>0</v>
      </c>
      <c r="K285" s="163"/>
      <c r="L285" s="33"/>
      <c r="M285" s="164" t="s">
        <v>1</v>
      </c>
      <c r="N285" s="165" t="s">
        <v>39</v>
      </c>
      <c r="O285" s="58"/>
      <c r="P285" s="166">
        <f>O285*H285</f>
        <v>0</v>
      </c>
      <c r="Q285" s="166">
        <v>0</v>
      </c>
      <c r="R285" s="166">
        <f>Q285*H285</f>
        <v>0</v>
      </c>
      <c r="S285" s="166">
        <v>0</v>
      </c>
      <c r="T285" s="167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460</v>
      </c>
      <c r="AT285" s="168" t="s">
        <v>155</v>
      </c>
      <c r="AU285" s="168" t="s">
        <v>85</v>
      </c>
      <c r="AY285" s="17" t="s">
        <v>153</v>
      </c>
      <c r="BE285" s="169">
        <f>IF(N285="základná",J285,0)</f>
        <v>0</v>
      </c>
      <c r="BF285" s="169">
        <f>IF(N285="znížená",J285,0)</f>
        <v>0</v>
      </c>
      <c r="BG285" s="169">
        <f>IF(N285="zákl. prenesená",J285,0)</f>
        <v>0</v>
      </c>
      <c r="BH285" s="169">
        <f>IF(N285="zníž. prenesená",J285,0)</f>
        <v>0</v>
      </c>
      <c r="BI285" s="169">
        <f>IF(N285="nulová",J285,0)</f>
        <v>0</v>
      </c>
      <c r="BJ285" s="17" t="s">
        <v>85</v>
      </c>
      <c r="BK285" s="169">
        <f>ROUND(I285*H285,2)</f>
        <v>0</v>
      </c>
      <c r="BL285" s="17" t="s">
        <v>460</v>
      </c>
      <c r="BM285" s="168" t="s">
        <v>503</v>
      </c>
    </row>
    <row r="286" spans="1:65" s="2" customFormat="1" ht="37.9" customHeight="1">
      <c r="A286" s="32"/>
      <c r="B286" s="121"/>
      <c r="C286" s="187" t="s">
        <v>504</v>
      </c>
      <c r="D286" s="187" t="s">
        <v>204</v>
      </c>
      <c r="E286" s="188" t="s">
        <v>505</v>
      </c>
      <c r="F286" s="189" t="s">
        <v>506</v>
      </c>
      <c r="G286" s="190" t="s">
        <v>248</v>
      </c>
      <c r="H286" s="191">
        <v>3</v>
      </c>
      <c r="I286" s="192"/>
      <c r="J286" s="193">
        <f>ROUND(I286*H286,2)</f>
        <v>0</v>
      </c>
      <c r="K286" s="194"/>
      <c r="L286" s="195"/>
      <c r="M286" s="196" t="s">
        <v>1</v>
      </c>
      <c r="N286" s="197" t="s">
        <v>39</v>
      </c>
      <c r="O286" s="58"/>
      <c r="P286" s="166">
        <f>O286*H286</f>
        <v>0</v>
      </c>
      <c r="Q286" s="166">
        <v>3.8000000000000002E-4</v>
      </c>
      <c r="R286" s="166">
        <f>Q286*H286</f>
        <v>1.14E-3</v>
      </c>
      <c r="S286" s="166">
        <v>0</v>
      </c>
      <c r="T286" s="16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488</v>
      </c>
      <c r="AT286" s="168" t="s">
        <v>204</v>
      </c>
      <c r="AU286" s="168" t="s">
        <v>85</v>
      </c>
      <c r="AY286" s="17" t="s">
        <v>153</v>
      </c>
      <c r="BE286" s="169">
        <f>IF(N286="základná",J286,0)</f>
        <v>0</v>
      </c>
      <c r="BF286" s="169">
        <f>IF(N286="znížená",J286,0)</f>
        <v>0</v>
      </c>
      <c r="BG286" s="169">
        <f>IF(N286="zákl. prenesená",J286,0)</f>
        <v>0</v>
      </c>
      <c r="BH286" s="169">
        <f>IF(N286="zníž. prenesená",J286,0)</f>
        <v>0</v>
      </c>
      <c r="BI286" s="169">
        <f>IF(N286="nulová",J286,0)</f>
        <v>0</v>
      </c>
      <c r="BJ286" s="17" t="s">
        <v>85</v>
      </c>
      <c r="BK286" s="169">
        <f>ROUND(I286*H286,2)</f>
        <v>0</v>
      </c>
      <c r="BL286" s="17" t="s">
        <v>488</v>
      </c>
      <c r="BM286" s="168" t="s">
        <v>507</v>
      </c>
    </row>
    <row r="287" spans="1:65" s="12" customFormat="1" ht="22.9" customHeight="1">
      <c r="B287" s="143"/>
      <c r="D287" s="144" t="s">
        <v>72</v>
      </c>
      <c r="E287" s="154" t="s">
        <v>508</v>
      </c>
      <c r="F287" s="154" t="s">
        <v>509</v>
      </c>
      <c r="I287" s="146"/>
      <c r="J287" s="155">
        <f>BK287</f>
        <v>0</v>
      </c>
      <c r="L287" s="143"/>
      <c r="M287" s="148"/>
      <c r="N287" s="149"/>
      <c r="O287" s="149"/>
      <c r="P287" s="150">
        <f>SUM(P288:P296)</f>
        <v>0</v>
      </c>
      <c r="Q287" s="149"/>
      <c r="R287" s="150">
        <f>SUM(R288:R296)</f>
        <v>0</v>
      </c>
      <c r="S287" s="149"/>
      <c r="T287" s="151">
        <f>SUM(T288:T296)</f>
        <v>0</v>
      </c>
      <c r="AR287" s="144" t="s">
        <v>168</v>
      </c>
      <c r="AT287" s="152" t="s">
        <v>72</v>
      </c>
      <c r="AU287" s="152" t="s">
        <v>81</v>
      </c>
      <c r="AY287" s="144" t="s">
        <v>153</v>
      </c>
      <c r="BK287" s="153">
        <f>SUM(BK288:BK296)</f>
        <v>0</v>
      </c>
    </row>
    <row r="288" spans="1:65" s="2" customFormat="1" ht="14.45" customHeight="1">
      <c r="A288" s="32"/>
      <c r="B288" s="121"/>
      <c r="C288" s="156" t="s">
        <v>510</v>
      </c>
      <c r="D288" s="156" t="s">
        <v>155</v>
      </c>
      <c r="E288" s="157" t="s">
        <v>511</v>
      </c>
      <c r="F288" s="158" t="s">
        <v>512</v>
      </c>
      <c r="G288" s="159" t="s">
        <v>513</v>
      </c>
      <c r="H288" s="160">
        <v>2</v>
      </c>
      <c r="I288" s="161"/>
      <c r="J288" s="162">
        <f>ROUND(I288*H288,2)</f>
        <v>0</v>
      </c>
      <c r="K288" s="163"/>
      <c r="L288" s="33"/>
      <c r="M288" s="164" t="s">
        <v>1</v>
      </c>
      <c r="N288" s="165" t="s">
        <v>39</v>
      </c>
      <c r="O288" s="58"/>
      <c r="P288" s="166">
        <f>O288*H288</f>
        <v>0</v>
      </c>
      <c r="Q288" s="166">
        <v>0</v>
      </c>
      <c r="R288" s="166">
        <f>Q288*H288</f>
        <v>0</v>
      </c>
      <c r="S288" s="166">
        <v>0</v>
      </c>
      <c r="T288" s="167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460</v>
      </c>
      <c r="AT288" s="168" t="s">
        <v>155</v>
      </c>
      <c r="AU288" s="168" t="s">
        <v>85</v>
      </c>
      <c r="AY288" s="17" t="s">
        <v>153</v>
      </c>
      <c r="BE288" s="169">
        <f>IF(N288="základná",J288,0)</f>
        <v>0</v>
      </c>
      <c r="BF288" s="169">
        <f>IF(N288="znížená",J288,0)</f>
        <v>0</v>
      </c>
      <c r="BG288" s="169">
        <f>IF(N288="zákl. prenesená",J288,0)</f>
        <v>0</v>
      </c>
      <c r="BH288" s="169">
        <f>IF(N288="zníž. prenesená",J288,0)</f>
        <v>0</v>
      </c>
      <c r="BI288" s="169">
        <f>IF(N288="nulová",J288,0)</f>
        <v>0</v>
      </c>
      <c r="BJ288" s="17" t="s">
        <v>85</v>
      </c>
      <c r="BK288" s="169">
        <f>ROUND(I288*H288,2)</f>
        <v>0</v>
      </c>
      <c r="BL288" s="17" t="s">
        <v>460</v>
      </c>
      <c r="BM288" s="168" t="s">
        <v>514</v>
      </c>
    </row>
    <row r="289" spans="1:65" s="2" customFormat="1" ht="24.2" customHeight="1">
      <c r="A289" s="32"/>
      <c r="B289" s="121"/>
      <c r="C289" s="156" t="s">
        <v>515</v>
      </c>
      <c r="D289" s="156" t="s">
        <v>155</v>
      </c>
      <c r="E289" s="157" t="s">
        <v>516</v>
      </c>
      <c r="F289" s="158" t="s">
        <v>517</v>
      </c>
      <c r="G289" s="159" t="s">
        <v>257</v>
      </c>
      <c r="H289" s="160">
        <v>123.5</v>
      </c>
      <c r="I289" s="161"/>
      <c r="J289" s="162">
        <f>ROUND(I289*H289,2)</f>
        <v>0</v>
      </c>
      <c r="K289" s="163"/>
      <c r="L289" s="33"/>
      <c r="M289" s="164" t="s">
        <v>1</v>
      </c>
      <c r="N289" s="165" t="s">
        <v>39</v>
      </c>
      <c r="O289" s="58"/>
      <c r="P289" s="166">
        <f>O289*H289</f>
        <v>0</v>
      </c>
      <c r="Q289" s="166">
        <v>0</v>
      </c>
      <c r="R289" s="166">
        <f>Q289*H289</f>
        <v>0</v>
      </c>
      <c r="S289" s="166">
        <v>0</v>
      </c>
      <c r="T289" s="167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460</v>
      </c>
      <c r="AT289" s="168" t="s">
        <v>155</v>
      </c>
      <c r="AU289" s="168" t="s">
        <v>85</v>
      </c>
      <c r="AY289" s="17" t="s">
        <v>153</v>
      </c>
      <c r="BE289" s="169">
        <f>IF(N289="základná",J289,0)</f>
        <v>0</v>
      </c>
      <c r="BF289" s="169">
        <f>IF(N289="znížená",J289,0)</f>
        <v>0</v>
      </c>
      <c r="BG289" s="169">
        <f>IF(N289="zákl. prenesená",J289,0)</f>
        <v>0</v>
      </c>
      <c r="BH289" s="169">
        <f>IF(N289="zníž. prenesená",J289,0)</f>
        <v>0</v>
      </c>
      <c r="BI289" s="169">
        <f>IF(N289="nulová",J289,0)</f>
        <v>0</v>
      </c>
      <c r="BJ289" s="17" t="s">
        <v>85</v>
      </c>
      <c r="BK289" s="169">
        <f>ROUND(I289*H289,2)</f>
        <v>0</v>
      </c>
      <c r="BL289" s="17" t="s">
        <v>460</v>
      </c>
      <c r="BM289" s="168" t="s">
        <v>518</v>
      </c>
    </row>
    <row r="290" spans="1:65" s="13" customFormat="1">
      <c r="B290" s="170"/>
      <c r="D290" s="171" t="s">
        <v>161</v>
      </c>
      <c r="E290" s="172" t="s">
        <v>1</v>
      </c>
      <c r="F290" s="173" t="s">
        <v>95</v>
      </c>
      <c r="H290" s="174">
        <v>39.5</v>
      </c>
      <c r="I290" s="175"/>
      <c r="L290" s="170"/>
      <c r="M290" s="176"/>
      <c r="N290" s="177"/>
      <c r="O290" s="177"/>
      <c r="P290" s="177"/>
      <c r="Q290" s="177"/>
      <c r="R290" s="177"/>
      <c r="S290" s="177"/>
      <c r="T290" s="178"/>
      <c r="AT290" s="172" t="s">
        <v>161</v>
      </c>
      <c r="AU290" s="172" t="s">
        <v>85</v>
      </c>
      <c r="AV290" s="13" t="s">
        <v>85</v>
      </c>
      <c r="AW290" s="13" t="s">
        <v>30</v>
      </c>
      <c r="AX290" s="13" t="s">
        <v>73</v>
      </c>
      <c r="AY290" s="172" t="s">
        <v>153</v>
      </c>
    </row>
    <row r="291" spans="1:65" s="13" customFormat="1">
      <c r="B291" s="170"/>
      <c r="D291" s="171" t="s">
        <v>161</v>
      </c>
      <c r="E291" s="172" t="s">
        <v>1</v>
      </c>
      <c r="F291" s="173" t="s">
        <v>101</v>
      </c>
      <c r="H291" s="174">
        <v>84</v>
      </c>
      <c r="I291" s="175"/>
      <c r="L291" s="170"/>
      <c r="M291" s="176"/>
      <c r="N291" s="177"/>
      <c r="O291" s="177"/>
      <c r="P291" s="177"/>
      <c r="Q291" s="177"/>
      <c r="R291" s="177"/>
      <c r="S291" s="177"/>
      <c r="T291" s="178"/>
      <c r="AT291" s="172" t="s">
        <v>161</v>
      </c>
      <c r="AU291" s="172" t="s">
        <v>85</v>
      </c>
      <c r="AV291" s="13" t="s">
        <v>85</v>
      </c>
      <c r="AW291" s="13" t="s">
        <v>30</v>
      </c>
      <c r="AX291" s="13" t="s">
        <v>73</v>
      </c>
      <c r="AY291" s="172" t="s">
        <v>153</v>
      </c>
    </row>
    <row r="292" spans="1:65" s="14" customFormat="1">
      <c r="B292" s="179"/>
      <c r="D292" s="171" t="s">
        <v>161</v>
      </c>
      <c r="E292" s="180" t="s">
        <v>1</v>
      </c>
      <c r="F292" s="181" t="s">
        <v>167</v>
      </c>
      <c r="H292" s="182">
        <v>123.5</v>
      </c>
      <c r="I292" s="183"/>
      <c r="L292" s="179"/>
      <c r="M292" s="184"/>
      <c r="N292" s="185"/>
      <c r="O292" s="185"/>
      <c r="P292" s="185"/>
      <c r="Q292" s="185"/>
      <c r="R292" s="185"/>
      <c r="S292" s="185"/>
      <c r="T292" s="186"/>
      <c r="AT292" s="180" t="s">
        <v>161</v>
      </c>
      <c r="AU292" s="180" t="s">
        <v>85</v>
      </c>
      <c r="AV292" s="14" t="s">
        <v>159</v>
      </c>
      <c r="AW292" s="14" t="s">
        <v>30</v>
      </c>
      <c r="AX292" s="14" t="s">
        <v>81</v>
      </c>
      <c r="AY292" s="180" t="s">
        <v>153</v>
      </c>
    </row>
    <row r="293" spans="1:65" s="2" customFormat="1" ht="24.2" customHeight="1">
      <c r="A293" s="32"/>
      <c r="B293" s="121"/>
      <c r="C293" s="156" t="s">
        <v>519</v>
      </c>
      <c r="D293" s="156" t="s">
        <v>155</v>
      </c>
      <c r="E293" s="157" t="s">
        <v>520</v>
      </c>
      <c r="F293" s="158" t="s">
        <v>521</v>
      </c>
      <c r="G293" s="159" t="s">
        <v>257</v>
      </c>
      <c r="H293" s="160">
        <v>123.5</v>
      </c>
      <c r="I293" s="161"/>
      <c r="J293" s="162">
        <f>ROUND(I293*H293,2)</f>
        <v>0</v>
      </c>
      <c r="K293" s="163"/>
      <c r="L293" s="33"/>
      <c r="M293" s="164" t="s">
        <v>1</v>
      </c>
      <c r="N293" s="165" t="s">
        <v>39</v>
      </c>
      <c r="O293" s="58"/>
      <c r="P293" s="166">
        <f>O293*H293</f>
        <v>0</v>
      </c>
      <c r="Q293" s="166">
        <v>0</v>
      </c>
      <c r="R293" s="166">
        <f>Q293*H293</f>
        <v>0</v>
      </c>
      <c r="S293" s="166">
        <v>0</v>
      </c>
      <c r="T293" s="167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8" t="s">
        <v>460</v>
      </c>
      <c r="AT293" s="168" t="s">
        <v>155</v>
      </c>
      <c r="AU293" s="168" t="s">
        <v>85</v>
      </c>
      <c r="AY293" s="17" t="s">
        <v>153</v>
      </c>
      <c r="BE293" s="169">
        <f>IF(N293="základná",J293,0)</f>
        <v>0</v>
      </c>
      <c r="BF293" s="169">
        <f>IF(N293="znížená",J293,0)</f>
        <v>0</v>
      </c>
      <c r="BG293" s="169">
        <f>IF(N293="zákl. prenesená",J293,0)</f>
        <v>0</v>
      </c>
      <c r="BH293" s="169">
        <f>IF(N293="zníž. prenesená",J293,0)</f>
        <v>0</v>
      </c>
      <c r="BI293" s="169">
        <f>IF(N293="nulová",J293,0)</f>
        <v>0</v>
      </c>
      <c r="BJ293" s="17" t="s">
        <v>85</v>
      </c>
      <c r="BK293" s="169">
        <f>ROUND(I293*H293,2)</f>
        <v>0</v>
      </c>
      <c r="BL293" s="17" t="s">
        <v>460</v>
      </c>
      <c r="BM293" s="168" t="s">
        <v>522</v>
      </c>
    </row>
    <row r="294" spans="1:65" s="13" customFormat="1">
      <c r="B294" s="170"/>
      <c r="D294" s="171" t="s">
        <v>161</v>
      </c>
      <c r="E294" s="172" t="s">
        <v>1</v>
      </c>
      <c r="F294" s="173" t="s">
        <v>95</v>
      </c>
      <c r="H294" s="174">
        <v>39.5</v>
      </c>
      <c r="I294" s="175"/>
      <c r="L294" s="170"/>
      <c r="M294" s="176"/>
      <c r="N294" s="177"/>
      <c r="O294" s="177"/>
      <c r="P294" s="177"/>
      <c r="Q294" s="177"/>
      <c r="R294" s="177"/>
      <c r="S294" s="177"/>
      <c r="T294" s="178"/>
      <c r="AT294" s="172" t="s">
        <v>161</v>
      </c>
      <c r="AU294" s="172" t="s">
        <v>85</v>
      </c>
      <c r="AV294" s="13" t="s">
        <v>85</v>
      </c>
      <c r="AW294" s="13" t="s">
        <v>30</v>
      </c>
      <c r="AX294" s="13" t="s">
        <v>73</v>
      </c>
      <c r="AY294" s="172" t="s">
        <v>153</v>
      </c>
    </row>
    <row r="295" spans="1:65" s="13" customFormat="1">
      <c r="B295" s="170"/>
      <c r="D295" s="171" t="s">
        <v>161</v>
      </c>
      <c r="E295" s="172" t="s">
        <v>1</v>
      </c>
      <c r="F295" s="173" t="s">
        <v>101</v>
      </c>
      <c r="H295" s="174">
        <v>84</v>
      </c>
      <c r="I295" s="175"/>
      <c r="L295" s="170"/>
      <c r="M295" s="176"/>
      <c r="N295" s="177"/>
      <c r="O295" s="177"/>
      <c r="P295" s="177"/>
      <c r="Q295" s="177"/>
      <c r="R295" s="177"/>
      <c r="S295" s="177"/>
      <c r="T295" s="178"/>
      <c r="AT295" s="172" t="s">
        <v>161</v>
      </c>
      <c r="AU295" s="172" t="s">
        <v>85</v>
      </c>
      <c r="AV295" s="13" t="s">
        <v>85</v>
      </c>
      <c r="AW295" s="13" t="s">
        <v>30</v>
      </c>
      <c r="AX295" s="13" t="s">
        <v>73</v>
      </c>
      <c r="AY295" s="172" t="s">
        <v>153</v>
      </c>
    </row>
    <row r="296" spans="1:65" s="14" customFormat="1">
      <c r="B296" s="179"/>
      <c r="D296" s="171" t="s">
        <v>161</v>
      </c>
      <c r="E296" s="180" t="s">
        <v>1</v>
      </c>
      <c r="F296" s="181" t="s">
        <v>167</v>
      </c>
      <c r="H296" s="182">
        <v>123.5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161</v>
      </c>
      <c r="AU296" s="180" t="s">
        <v>85</v>
      </c>
      <c r="AV296" s="14" t="s">
        <v>159</v>
      </c>
      <c r="AW296" s="14" t="s">
        <v>30</v>
      </c>
      <c r="AX296" s="14" t="s">
        <v>81</v>
      </c>
      <c r="AY296" s="180" t="s">
        <v>153</v>
      </c>
    </row>
    <row r="297" spans="1:65" s="12" customFormat="1" ht="25.9" customHeight="1">
      <c r="B297" s="143"/>
      <c r="D297" s="144" t="s">
        <v>72</v>
      </c>
      <c r="E297" s="145" t="s">
        <v>523</v>
      </c>
      <c r="F297" s="145" t="s">
        <v>524</v>
      </c>
      <c r="I297" s="146"/>
      <c r="J297" s="147">
        <f>BK297</f>
        <v>0</v>
      </c>
      <c r="L297" s="143"/>
      <c r="M297" s="148"/>
      <c r="N297" s="149"/>
      <c r="O297" s="149"/>
      <c r="P297" s="150">
        <f>SUM(P298:P300)</f>
        <v>0</v>
      </c>
      <c r="Q297" s="149"/>
      <c r="R297" s="150">
        <f>SUM(R298:R300)</f>
        <v>0</v>
      </c>
      <c r="S297" s="149"/>
      <c r="T297" s="151">
        <f>SUM(T298:T300)</f>
        <v>0</v>
      </c>
      <c r="AR297" s="144" t="s">
        <v>159</v>
      </c>
      <c r="AT297" s="152" t="s">
        <v>72</v>
      </c>
      <c r="AU297" s="152" t="s">
        <v>73</v>
      </c>
      <c r="AY297" s="144" t="s">
        <v>153</v>
      </c>
      <c r="BK297" s="153">
        <f>SUM(BK298:BK300)</f>
        <v>0</v>
      </c>
    </row>
    <row r="298" spans="1:65" s="2" customFormat="1" ht="37.9" customHeight="1">
      <c r="A298" s="32"/>
      <c r="B298" s="121"/>
      <c r="C298" s="156" t="s">
        <v>525</v>
      </c>
      <c r="D298" s="156" t="s">
        <v>155</v>
      </c>
      <c r="E298" s="157" t="s">
        <v>526</v>
      </c>
      <c r="F298" s="158" t="s">
        <v>527</v>
      </c>
      <c r="G298" s="159" t="s">
        <v>528</v>
      </c>
      <c r="H298" s="160">
        <v>3</v>
      </c>
      <c r="I298" s="161"/>
      <c r="J298" s="162">
        <f>ROUND(I298*H298,2)</f>
        <v>0</v>
      </c>
      <c r="K298" s="163"/>
      <c r="L298" s="33"/>
      <c r="M298" s="164" t="s">
        <v>1</v>
      </c>
      <c r="N298" s="165" t="s">
        <v>39</v>
      </c>
      <c r="O298" s="58"/>
      <c r="P298" s="166">
        <f>O298*H298</f>
        <v>0</v>
      </c>
      <c r="Q298" s="166">
        <v>0</v>
      </c>
      <c r="R298" s="166">
        <f>Q298*H298</f>
        <v>0</v>
      </c>
      <c r="S298" s="166">
        <v>0</v>
      </c>
      <c r="T298" s="16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529</v>
      </c>
      <c r="AT298" s="168" t="s">
        <v>155</v>
      </c>
      <c r="AU298" s="168" t="s">
        <v>81</v>
      </c>
      <c r="AY298" s="17" t="s">
        <v>153</v>
      </c>
      <c r="BE298" s="169">
        <f>IF(N298="základná",J298,0)</f>
        <v>0</v>
      </c>
      <c r="BF298" s="169">
        <f>IF(N298="znížená",J298,0)</f>
        <v>0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85</v>
      </c>
      <c r="BK298" s="169">
        <f>ROUND(I298*H298,2)</f>
        <v>0</v>
      </c>
      <c r="BL298" s="17" t="s">
        <v>529</v>
      </c>
      <c r="BM298" s="168" t="s">
        <v>530</v>
      </c>
    </row>
    <row r="299" spans="1:65" s="13" customFormat="1">
      <c r="B299" s="170"/>
      <c r="D299" s="171" t="s">
        <v>161</v>
      </c>
      <c r="E299" s="172" t="s">
        <v>1</v>
      </c>
      <c r="F299" s="173" t="s">
        <v>531</v>
      </c>
      <c r="H299" s="174">
        <v>3</v>
      </c>
      <c r="I299" s="175"/>
      <c r="L299" s="170"/>
      <c r="M299" s="176"/>
      <c r="N299" s="177"/>
      <c r="O299" s="177"/>
      <c r="P299" s="177"/>
      <c r="Q299" s="177"/>
      <c r="R299" s="177"/>
      <c r="S299" s="177"/>
      <c r="T299" s="178"/>
      <c r="AT299" s="172" t="s">
        <v>161</v>
      </c>
      <c r="AU299" s="172" t="s">
        <v>81</v>
      </c>
      <c r="AV299" s="13" t="s">
        <v>85</v>
      </c>
      <c r="AW299" s="13" t="s">
        <v>30</v>
      </c>
      <c r="AX299" s="13" t="s">
        <v>81</v>
      </c>
      <c r="AY299" s="172" t="s">
        <v>153</v>
      </c>
    </row>
    <row r="300" spans="1:65" s="2" customFormat="1" ht="37.9" customHeight="1">
      <c r="A300" s="32"/>
      <c r="B300" s="121"/>
      <c r="C300" s="156" t="s">
        <v>532</v>
      </c>
      <c r="D300" s="156" t="s">
        <v>155</v>
      </c>
      <c r="E300" s="157" t="s">
        <v>533</v>
      </c>
      <c r="F300" s="158" t="s">
        <v>534</v>
      </c>
      <c r="G300" s="159" t="s">
        <v>528</v>
      </c>
      <c r="H300" s="160">
        <v>6</v>
      </c>
      <c r="I300" s="161"/>
      <c r="J300" s="162">
        <f>ROUND(I300*H300,2)</f>
        <v>0</v>
      </c>
      <c r="K300" s="163"/>
      <c r="L300" s="33"/>
      <c r="M300" s="164" t="s">
        <v>1</v>
      </c>
      <c r="N300" s="165" t="s">
        <v>39</v>
      </c>
      <c r="O300" s="58"/>
      <c r="P300" s="166">
        <f>O300*H300</f>
        <v>0</v>
      </c>
      <c r="Q300" s="166">
        <v>0</v>
      </c>
      <c r="R300" s="166">
        <f>Q300*H300</f>
        <v>0</v>
      </c>
      <c r="S300" s="166">
        <v>0</v>
      </c>
      <c r="T300" s="16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529</v>
      </c>
      <c r="AT300" s="168" t="s">
        <v>155</v>
      </c>
      <c r="AU300" s="168" t="s">
        <v>81</v>
      </c>
      <c r="AY300" s="17" t="s">
        <v>153</v>
      </c>
      <c r="BE300" s="169">
        <f>IF(N300="základná",J300,0)</f>
        <v>0</v>
      </c>
      <c r="BF300" s="169">
        <f>IF(N300="znížená",J300,0)</f>
        <v>0</v>
      </c>
      <c r="BG300" s="169">
        <f>IF(N300="zákl. prenesená",J300,0)</f>
        <v>0</v>
      </c>
      <c r="BH300" s="169">
        <f>IF(N300="zníž. prenesená",J300,0)</f>
        <v>0</v>
      </c>
      <c r="BI300" s="169">
        <f>IF(N300="nulová",J300,0)</f>
        <v>0</v>
      </c>
      <c r="BJ300" s="17" t="s">
        <v>85</v>
      </c>
      <c r="BK300" s="169">
        <f>ROUND(I300*H300,2)</f>
        <v>0</v>
      </c>
      <c r="BL300" s="17" t="s">
        <v>529</v>
      </c>
      <c r="BM300" s="168" t="s">
        <v>535</v>
      </c>
    </row>
    <row r="301" spans="1:65" s="12" customFormat="1" ht="25.9" customHeight="1">
      <c r="B301" s="143"/>
      <c r="D301" s="144" t="s">
        <v>72</v>
      </c>
      <c r="E301" s="145" t="s">
        <v>131</v>
      </c>
      <c r="F301" s="145" t="s">
        <v>536</v>
      </c>
      <c r="I301" s="146"/>
      <c r="J301" s="147">
        <f>BK301</f>
        <v>0</v>
      </c>
      <c r="L301" s="143"/>
      <c r="M301" s="148"/>
      <c r="N301" s="149"/>
      <c r="O301" s="149"/>
      <c r="P301" s="150">
        <f>SUM(P302:P305)</f>
        <v>0</v>
      </c>
      <c r="Q301" s="149"/>
      <c r="R301" s="150">
        <f>SUM(R302:R305)</f>
        <v>0</v>
      </c>
      <c r="S301" s="149"/>
      <c r="T301" s="151">
        <f>SUM(T302:T305)</f>
        <v>0</v>
      </c>
      <c r="AR301" s="144" t="s">
        <v>177</v>
      </c>
      <c r="AT301" s="152" t="s">
        <v>72</v>
      </c>
      <c r="AU301" s="152" t="s">
        <v>73</v>
      </c>
      <c r="AY301" s="144" t="s">
        <v>153</v>
      </c>
      <c r="BK301" s="153">
        <f>SUM(BK302:BK305)</f>
        <v>0</v>
      </c>
    </row>
    <row r="302" spans="1:65" s="2" customFormat="1" ht="14.45" customHeight="1">
      <c r="A302" s="32"/>
      <c r="B302" s="121"/>
      <c r="C302" s="156" t="s">
        <v>537</v>
      </c>
      <c r="D302" s="156" t="s">
        <v>155</v>
      </c>
      <c r="E302" s="157" t="s">
        <v>538</v>
      </c>
      <c r="F302" s="158" t="s">
        <v>539</v>
      </c>
      <c r="G302" s="159" t="s">
        <v>540</v>
      </c>
      <c r="H302" s="160">
        <v>1</v>
      </c>
      <c r="I302" s="161"/>
      <c r="J302" s="162">
        <f>ROUND(I302*H302,2)</f>
        <v>0</v>
      </c>
      <c r="K302" s="163"/>
      <c r="L302" s="33"/>
      <c r="M302" s="164" t="s">
        <v>1</v>
      </c>
      <c r="N302" s="165" t="s">
        <v>39</v>
      </c>
      <c r="O302" s="58"/>
      <c r="P302" s="166">
        <f>O302*H302</f>
        <v>0</v>
      </c>
      <c r="Q302" s="166">
        <v>0</v>
      </c>
      <c r="R302" s="166">
        <f>Q302*H302</f>
        <v>0</v>
      </c>
      <c r="S302" s="166">
        <v>0</v>
      </c>
      <c r="T302" s="16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541</v>
      </c>
      <c r="AT302" s="168" t="s">
        <v>155</v>
      </c>
      <c r="AU302" s="168" t="s">
        <v>81</v>
      </c>
      <c r="AY302" s="17" t="s">
        <v>153</v>
      </c>
      <c r="BE302" s="169">
        <f>IF(N302="základná",J302,0)</f>
        <v>0</v>
      </c>
      <c r="BF302" s="169">
        <f>IF(N302="znížená",J302,0)</f>
        <v>0</v>
      </c>
      <c r="BG302" s="169">
        <f>IF(N302="zákl. prenesená",J302,0)</f>
        <v>0</v>
      </c>
      <c r="BH302" s="169">
        <f>IF(N302="zníž. prenesená",J302,0)</f>
        <v>0</v>
      </c>
      <c r="BI302" s="169">
        <f>IF(N302="nulová",J302,0)</f>
        <v>0</v>
      </c>
      <c r="BJ302" s="17" t="s">
        <v>85</v>
      </c>
      <c r="BK302" s="169">
        <f>ROUND(I302*H302,2)</f>
        <v>0</v>
      </c>
      <c r="BL302" s="17" t="s">
        <v>541</v>
      </c>
      <c r="BM302" s="168" t="s">
        <v>542</v>
      </c>
    </row>
    <row r="303" spans="1:65" s="13" customFormat="1">
      <c r="B303" s="170"/>
      <c r="D303" s="171" t="s">
        <v>161</v>
      </c>
      <c r="E303" s="172" t="s">
        <v>1</v>
      </c>
      <c r="F303" s="173" t="s">
        <v>81</v>
      </c>
      <c r="H303" s="174">
        <v>1</v>
      </c>
      <c r="I303" s="175"/>
      <c r="L303" s="170"/>
      <c r="M303" s="176"/>
      <c r="N303" s="177"/>
      <c r="O303" s="177"/>
      <c r="P303" s="177"/>
      <c r="Q303" s="177"/>
      <c r="R303" s="177"/>
      <c r="S303" s="177"/>
      <c r="T303" s="178"/>
      <c r="AT303" s="172" t="s">
        <v>161</v>
      </c>
      <c r="AU303" s="172" t="s">
        <v>81</v>
      </c>
      <c r="AV303" s="13" t="s">
        <v>85</v>
      </c>
      <c r="AW303" s="13" t="s">
        <v>30</v>
      </c>
      <c r="AX303" s="13" t="s">
        <v>81</v>
      </c>
      <c r="AY303" s="172" t="s">
        <v>153</v>
      </c>
    </row>
    <row r="304" spans="1:65" s="2" customFormat="1" ht="14.45" customHeight="1">
      <c r="A304" s="32"/>
      <c r="B304" s="121"/>
      <c r="C304" s="156" t="s">
        <v>543</v>
      </c>
      <c r="D304" s="156" t="s">
        <v>155</v>
      </c>
      <c r="E304" s="157" t="s">
        <v>544</v>
      </c>
      <c r="F304" s="158" t="s">
        <v>545</v>
      </c>
      <c r="G304" s="159" t="s">
        <v>540</v>
      </c>
      <c r="H304" s="160">
        <v>1</v>
      </c>
      <c r="I304" s="161"/>
      <c r="J304" s="162">
        <f>ROUND(I304*H304,2)</f>
        <v>0</v>
      </c>
      <c r="K304" s="163"/>
      <c r="L304" s="33"/>
      <c r="M304" s="164" t="s">
        <v>1</v>
      </c>
      <c r="N304" s="165" t="s">
        <v>39</v>
      </c>
      <c r="O304" s="58"/>
      <c r="P304" s="166">
        <f>O304*H304</f>
        <v>0</v>
      </c>
      <c r="Q304" s="166">
        <v>0</v>
      </c>
      <c r="R304" s="166">
        <f>Q304*H304</f>
        <v>0</v>
      </c>
      <c r="S304" s="166">
        <v>0</v>
      </c>
      <c r="T304" s="16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541</v>
      </c>
      <c r="AT304" s="168" t="s">
        <v>155</v>
      </c>
      <c r="AU304" s="168" t="s">
        <v>81</v>
      </c>
      <c r="AY304" s="17" t="s">
        <v>153</v>
      </c>
      <c r="BE304" s="169">
        <f>IF(N304="základná",J304,0)</f>
        <v>0</v>
      </c>
      <c r="BF304" s="169">
        <f>IF(N304="znížená",J304,0)</f>
        <v>0</v>
      </c>
      <c r="BG304" s="169">
        <f>IF(N304="zákl. prenesená",J304,0)</f>
        <v>0</v>
      </c>
      <c r="BH304" s="169">
        <f>IF(N304="zníž. prenesená",J304,0)</f>
        <v>0</v>
      </c>
      <c r="BI304" s="169">
        <f>IF(N304="nulová",J304,0)</f>
        <v>0</v>
      </c>
      <c r="BJ304" s="17" t="s">
        <v>85</v>
      </c>
      <c r="BK304" s="169">
        <f>ROUND(I304*H304,2)</f>
        <v>0</v>
      </c>
      <c r="BL304" s="17" t="s">
        <v>541</v>
      </c>
      <c r="BM304" s="168" t="s">
        <v>546</v>
      </c>
    </row>
    <row r="305" spans="1:51" s="13" customFormat="1">
      <c r="B305" s="170"/>
      <c r="D305" s="171" t="s">
        <v>161</v>
      </c>
      <c r="E305" s="172" t="s">
        <v>1</v>
      </c>
      <c r="F305" s="173" t="s">
        <v>81</v>
      </c>
      <c r="H305" s="174">
        <v>1</v>
      </c>
      <c r="I305" s="175"/>
      <c r="L305" s="170"/>
      <c r="M305" s="206"/>
      <c r="N305" s="207"/>
      <c r="O305" s="207"/>
      <c r="P305" s="207"/>
      <c r="Q305" s="207"/>
      <c r="R305" s="207"/>
      <c r="S305" s="207"/>
      <c r="T305" s="208"/>
      <c r="AT305" s="172" t="s">
        <v>161</v>
      </c>
      <c r="AU305" s="172" t="s">
        <v>81</v>
      </c>
      <c r="AV305" s="13" t="s">
        <v>85</v>
      </c>
      <c r="AW305" s="13" t="s">
        <v>30</v>
      </c>
      <c r="AX305" s="13" t="s">
        <v>81</v>
      </c>
      <c r="AY305" s="172" t="s">
        <v>153</v>
      </c>
    </row>
    <row r="306" spans="1:51" s="2" customFormat="1" ht="6.95" customHeight="1">
      <c r="A306" s="32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33"/>
      <c r="M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</row>
  </sheetData>
  <autoFilter ref="C144:K305"/>
  <mergeCells count="14">
    <mergeCell ref="D123:F123"/>
    <mergeCell ref="E135:H135"/>
    <mergeCell ref="E137:H137"/>
    <mergeCell ref="L2:V2"/>
    <mergeCell ref="E87:H87"/>
    <mergeCell ref="D119:F119"/>
    <mergeCell ref="D120:F120"/>
    <mergeCell ref="D121:F121"/>
    <mergeCell ref="D122:F12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547</v>
      </c>
      <c r="H4" s="20"/>
    </row>
    <row r="5" spans="1:8" s="1" customFormat="1" ht="12" customHeight="1">
      <c r="B5" s="20"/>
      <c r="C5" s="24" t="s">
        <v>12</v>
      </c>
      <c r="D5" s="229" t="s">
        <v>13</v>
      </c>
      <c r="E5" s="225"/>
      <c r="F5" s="225"/>
      <c r="H5" s="20"/>
    </row>
    <row r="6" spans="1:8" s="1" customFormat="1" ht="36.950000000000003" customHeight="1">
      <c r="B6" s="20"/>
      <c r="C6" s="26" t="s">
        <v>15</v>
      </c>
      <c r="D6" s="226" t="s">
        <v>16</v>
      </c>
      <c r="E6" s="225"/>
      <c r="F6" s="225"/>
      <c r="H6" s="20"/>
    </row>
    <row r="7" spans="1:8" s="1" customFormat="1" ht="16.5" customHeight="1">
      <c r="B7" s="20"/>
      <c r="C7" s="27" t="s">
        <v>21</v>
      </c>
      <c r="D7" s="55" t="str">
        <f>'Rekapitulácia stavby'!AN8</f>
        <v>3. 8. 2020</v>
      </c>
      <c r="H7" s="20"/>
    </row>
    <row r="8" spans="1:8" s="2" customFormat="1" ht="10.9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32"/>
      <c r="B9" s="133"/>
      <c r="C9" s="134" t="s">
        <v>54</v>
      </c>
      <c r="D9" s="135" t="s">
        <v>55</v>
      </c>
      <c r="E9" s="135" t="s">
        <v>141</v>
      </c>
      <c r="F9" s="136" t="s">
        <v>548</v>
      </c>
      <c r="G9" s="132"/>
      <c r="H9" s="133"/>
    </row>
    <row r="10" spans="1:8" s="2" customFormat="1" ht="26.45" customHeight="1">
      <c r="A10" s="32"/>
      <c r="B10" s="33"/>
      <c r="C10" s="209" t="s">
        <v>549</v>
      </c>
      <c r="D10" s="209" t="s">
        <v>79</v>
      </c>
      <c r="E10" s="32"/>
      <c r="F10" s="32"/>
      <c r="G10" s="32"/>
      <c r="H10" s="33"/>
    </row>
    <row r="11" spans="1:8" s="2" customFormat="1" ht="16.899999999999999" customHeight="1">
      <c r="A11" s="32"/>
      <c r="B11" s="33"/>
      <c r="C11" s="210" t="s">
        <v>86</v>
      </c>
      <c r="D11" s="211" t="s">
        <v>1</v>
      </c>
      <c r="E11" s="212" t="s">
        <v>1</v>
      </c>
      <c r="F11" s="213">
        <v>6.15</v>
      </c>
      <c r="G11" s="32"/>
      <c r="H11" s="33"/>
    </row>
    <row r="12" spans="1:8" s="2" customFormat="1" ht="16.899999999999999" customHeight="1">
      <c r="A12" s="32"/>
      <c r="B12" s="33"/>
      <c r="C12" s="214" t="s">
        <v>1</v>
      </c>
      <c r="D12" s="214" t="s">
        <v>239</v>
      </c>
      <c r="E12" s="17" t="s">
        <v>1</v>
      </c>
      <c r="F12" s="215">
        <v>6.15</v>
      </c>
      <c r="G12" s="32"/>
      <c r="H12" s="33"/>
    </row>
    <row r="13" spans="1:8" s="2" customFormat="1" ht="16.899999999999999" customHeight="1">
      <c r="A13" s="32"/>
      <c r="B13" s="33"/>
      <c r="C13" s="214" t="s">
        <v>86</v>
      </c>
      <c r="D13" s="214" t="s">
        <v>167</v>
      </c>
      <c r="E13" s="17" t="s">
        <v>1</v>
      </c>
      <c r="F13" s="215">
        <v>6.15</v>
      </c>
      <c r="G13" s="32"/>
      <c r="H13" s="33"/>
    </row>
    <row r="14" spans="1:8" s="2" customFormat="1" ht="16.899999999999999" customHeight="1">
      <c r="A14" s="32"/>
      <c r="B14" s="33"/>
      <c r="C14" s="216" t="s">
        <v>550</v>
      </c>
      <c r="D14" s="32"/>
      <c r="E14" s="32"/>
      <c r="F14" s="32"/>
      <c r="G14" s="32"/>
      <c r="H14" s="33"/>
    </row>
    <row r="15" spans="1:8" s="2" customFormat="1" ht="22.5">
      <c r="A15" s="32"/>
      <c r="B15" s="33"/>
      <c r="C15" s="214" t="s">
        <v>236</v>
      </c>
      <c r="D15" s="214" t="s">
        <v>237</v>
      </c>
      <c r="E15" s="17" t="s">
        <v>158</v>
      </c>
      <c r="F15" s="215">
        <v>6.15</v>
      </c>
      <c r="G15" s="32"/>
      <c r="H15" s="33"/>
    </row>
    <row r="16" spans="1:8" s="2" customFormat="1" ht="16.899999999999999" customHeight="1">
      <c r="A16" s="32"/>
      <c r="B16" s="33"/>
      <c r="C16" s="214" t="s">
        <v>193</v>
      </c>
      <c r="D16" s="214" t="s">
        <v>194</v>
      </c>
      <c r="E16" s="17" t="s">
        <v>158</v>
      </c>
      <c r="F16" s="215">
        <v>30.75</v>
      </c>
      <c r="G16" s="32"/>
      <c r="H16" s="33"/>
    </row>
    <row r="17" spans="1:8" s="2" customFormat="1" ht="16.899999999999999" customHeight="1">
      <c r="A17" s="32"/>
      <c r="B17" s="33"/>
      <c r="C17" s="210" t="s">
        <v>89</v>
      </c>
      <c r="D17" s="211" t="s">
        <v>1</v>
      </c>
      <c r="E17" s="212" t="s">
        <v>1</v>
      </c>
      <c r="F17" s="213">
        <v>10.25</v>
      </c>
      <c r="G17" s="32"/>
      <c r="H17" s="33"/>
    </row>
    <row r="18" spans="1:8" s="2" customFormat="1" ht="16.899999999999999" customHeight="1">
      <c r="A18" s="32"/>
      <c r="B18" s="33"/>
      <c r="C18" s="214" t="s">
        <v>1</v>
      </c>
      <c r="D18" s="214" t="s">
        <v>202</v>
      </c>
      <c r="E18" s="17" t="s">
        <v>1</v>
      </c>
      <c r="F18" s="215">
        <v>10.25</v>
      </c>
      <c r="G18" s="32"/>
      <c r="H18" s="33"/>
    </row>
    <row r="19" spans="1:8" s="2" customFormat="1" ht="16.899999999999999" customHeight="1">
      <c r="A19" s="32"/>
      <c r="B19" s="33"/>
      <c r="C19" s="214" t="s">
        <v>89</v>
      </c>
      <c r="D19" s="214" t="s">
        <v>167</v>
      </c>
      <c r="E19" s="17" t="s">
        <v>1</v>
      </c>
      <c r="F19" s="215">
        <v>10.25</v>
      </c>
      <c r="G19" s="32"/>
      <c r="H19" s="33"/>
    </row>
    <row r="20" spans="1:8" s="2" customFormat="1" ht="16.899999999999999" customHeight="1">
      <c r="A20" s="32"/>
      <c r="B20" s="33"/>
      <c r="C20" s="216" t="s">
        <v>550</v>
      </c>
      <c r="D20" s="32"/>
      <c r="E20" s="32"/>
      <c r="F20" s="32"/>
      <c r="G20" s="32"/>
      <c r="H20" s="33"/>
    </row>
    <row r="21" spans="1:8" s="2" customFormat="1" ht="16.899999999999999" customHeight="1">
      <c r="A21" s="32"/>
      <c r="B21" s="33"/>
      <c r="C21" s="214" t="s">
        <v>199</v>
      </c>
      <c r="D21" s="214" t="s">
        <v>200</v>
      </c>
      <c r="E21" s="17" t="s">
        <v>158</v>
      </c>
      <c r="F21" s="215">
        <v>10.25</v>
      </c>
      <c r="G21" s="32"/>
      <c r="H21" s="33"/>
    </row>
    <row r="22" spans="1:8" s="2" customFormat="1" ht="16.899999999999999" customHeight="1">
      <c r="A22" s="32"/>
      <c r="B22" s="33"/>
      <c r="C22" s="214" t="s">
        <v>193</v>
      </c>
      <c r="D22" s="214" t="s">
        <v>194</v>
      </c>
      <c r="E22" s="17" t="s">
        <v>158</v>
      </c>
      <c r="F22" s="215">
        <v>30.75</v>
      </c>
      <c r="G22" s="32"/>
      <c r="H22" s="33"/>
    </row>
    <row r="23" spans="1:8" s="2" customFormat="1" ht="16.899999999999999" customHeight="1">
      <c r="A23" s="32"/>
      <c r="B23" s="33"/>
      <c r="C23" s="214" t="s">
        <v>205</v>
      </c>
      <c r="D23" s="214" t="s">
        <v>206</v>
      </c>
      <c r="E23" s="17" t="s">
        <v>189</v>
      </c>
      <c r="F23" s="215">
        <v>18.45</v>
      </c>
      <c r="G23" s="32"/>
      <c r="H23" s="33"/>
    </row>
    <row r="24" spans="1:8" s="2" customFormat="1" ht="16.899999999999999" customHeight="1">
      <c r="A24" s="32"/>
      <c r="B24" s="33"/>
      <c r="C24" s="210" t="s">
        <v>93</v>
      </c>
      <c r="D24" s="211" t="s">
        <v>1</v>
      </c>
      <c r="E24" s="212" t="s">
        <v>1</v>
      </c>
      <c r="F24" s="213">
        <v>16.399999999999999</v>
      </c>
      <c r="G24" s="32"/>
      <c r="H24" s="33"/>
    </row>
    <row r="25" spans="1:8" s="2" customFormat="1" ht="16.899999999999999" customHeight="1">
      <c r="A25" s="32"/>
      <c r="B25" s="33"/>
      <c r="C25" s="214" t="s">
        <v>1</v>
      </c>
      <c r="D25" s="214" t="s">
        <v>83</v>
      </c>
      <c r="E25" s="17" t="s">
        <v>1</v>
      </c>
      <c r="F25" s="215">
        <v>47.15</v>
      </c>
      <c r="G25" s="32"/>
      <c r="H25" s="33"/>
    </row>
    <row r="26" spans="1:8" s="2" customFormat="1" ht="16.899999999999999" customHeight="1">
      <c r="A26" s="32"/>
      <c r="B26" s="33"/>
      <c r="C26" s="214" t="s">
        <v>1</v>
      </c>
      <c r="D26" s="214" t="s">
        <v>176</v>
      </c>
      <c r="E26" s="17" t="s">
        <v>1</v>
      </c>
      <c r="F26" s="215">
        <v>-30.75</v>
      </c>
      <c r="G26" s="32"/>
      <c r="H26" s="33"/>
    </row>
    <row r="27" spans="1:8" s="2" customFormat="1" ht="16.899999999999999" customHeight="1">
      <c r="A27" s="32"/>
      <c r="B27" s="33"/>
      <c r="C27" s="214" t="s">
        <v>93</v>
      </c>
      <c r="D27" s="214" t="s">
        <v>167</v>
      </c>
      <c r="E27" s="17" t="s">
        <v>1</v>
      </c>
      <c r="F27" s="215">
        <v>16.399999999999999</v>
      </c>
      <c r="G27" s="32"/>
      <c r="H27" s="33"/>
    </row>
    <row r="28" spans="1:8" s="2" customFormat="1" ht="16.899999999999999" customHeight="1">
      <c r="A28" s="32"/>
      <c r="B28" s="33"/>
      <c r="C28" s="216" t="s">
        <v>550</v>
      </c>
      <c r="D28" s="32"/>
      <c r="E28" s="32"/>
      <c r="F28" s="32"/>
      <c r="G28" s="32"/>
      <c r="H28" s="33"/>
    </row>
    <row r="29" spans="1:8" s="2" customFormat="1" ht="22.5">
      <c r="A29" s="32"/>
      <c r="B29" s="33"/>
      <c r="C29" s="214" t="s">
        <v>173</v>
      </c>
      <c r="D29" s="214" t="s">
        <v>174</v>
      </c>
      <c r="E29" s="17" t="s">
        <v>158</v>
      </c>
      <c r="F29" s="215">
        <v>16.399999999999999</v>
      </c>
      <c r="G29" s="32"/>
      <c r="H29" s="33"/>
    </row>
    <row r="30" spans="1:8" s="2" customFormat="1" ht="22.5">
      <c r="A30" s="32"/>
      <c r="B30" s="33"/>
      <c r="C30" s="214" t="s">
        <v>178</v>
      </c>
      <c r="D30" s="214" t="s">
        <v>179</v>
      </c>
      <c r="E30" s="17" t="s">
        <v>158</v>
      </c>
      <c r="F30" s="215">
        <v>360.8</v>
      </c>
      <c r="G30" s="32"/>
      <c r="H30" s="33"/>
    </row>
    <row r="31" spans="1:8" s="2" customFormat="1" ht="16.899999999999999" customHeight="1">
      <c r="A31" s="32"/>
      <c r="B31" s="33"/>
      <c r="C31" s="214" t="s">
        <v>183</v>
      </c>
      <c r="D31" s="214" t="s">
        <v>184</v>
      </c>
      <c r="E31" s="17" t="s">
        <v>158</v>
      </c>
      <c r="F31" s="215">
        <v>16.399999999999999</v>
      </c>
      <c r="G31" s="32"/>
      <c r="H31" s="33"/>
    </row>
    <row r="32" spans="1:8" s="2" customFormat="1" ht="16.899999999999999" customHeight="1">
      <c r="A32" s="32"/>
      <c r="B32" s="33"/>
      <c r="C32" s="214" t="s">
        <v>187</v>
      </c>
      <c r="D32" s="214" t="s">
        <v>188</v>
      </c>
      <c r="E32" s="17" t="s">
        <v>189</v>
      </c>
      <c r="F32" s="215">
        <v>29.52</v>
      </c>
      <c r="G32" s="32"/>
      <c r="H32" s="33"/>
    </row>
    <row r="33" spans="1:8" s="2" customFormat="1" ht="16.899999999999999" customHeight="1">
      <c r="A33" s="32"/>
      <c r="B33" s="33"/>
      <c r="C33" s="210" t="s">
        <v>95</v>
      </c>
      <c r="D33" s="211" t="s">
        <v>1</v>
      </c>
      <c r="E33" s="212" t="s">
        <v>1</v>
      </c>
      <c r="F33" s="213">
        <v>39.5</v>
      </c>
      <c r="G33" s="32"/>
      <c r="H33" s="33"/>
    </row>
    <row r="34" spans="1:8" s="2" customFormat="1" ht="16.899999999999999" customHeight="1">
      <c r="A34" s="32"/>
      <c r="B34" s="33"/>
      <c r="C34" s="214" t="s">
        <v>1</v>
      </c>
      <c r="D34" s="214" t="s">
        <v>350</v>
      </c>
      <c r="E34" s="17" t="s">
        <v>1</v>
      </c>
      <c r="F34" s="215">
        <v>39.5</v>
      </c>
      <c r="G34" s="32"/>
      <c r="H34" s="33"/>
    </row>
    <row r="35" spans="1:8" s="2" customFormat="1" ht="16.899999999999999" customHeight="1">
      <c r="A35" s="32"/>
      <c r="B35" s="33"/>
      <c r="C35" s="214" t="s">
        <v>95</v>
      </c>
      <c r="D35" s="214" t="s">
        <v>167</v>
      </c>
      <c r="E35" s="17" t="s">
        <v>1</v>
      </c>
      <c r="F35" s="215">
        <v>39.5</v>
      </c>
      <c r="G35" s="32"/>
      <c r="H35" s="33"/>
    </row>
    <row r="36" spans="1:8" s="2" customFormat="1" ht="16.899999999999999" customHeight="1">
      <c r="A36" s="32"/>
      <c r="B36" s="33"/>
      <c r="C36" s="216" t="s">
        <v>550</v>
      </c>
      <c r="D36" s="32"/>
      <c r="E36" s="32"/>
      <c r="F36" s="32"/>
      <c r="G36" s="32"/>
      <c r="H36" s="33"/>
    </row>
    <row r="37" spans="1:8" s="2" customFormat="1" ht="16.899999999999999" customHeight="1">
      <c r="A37" s="32"/>
      <c r="B37" s="33"/>
      <c r="C37" s="214" t="s">
        <v>347</v>
      </c>
      <c r="D37" s="214" t="s">
        <v>348</v>
      </c>
      <c r="E37" s="17" t="s">
        <v>257</v>
      </c>
      <c r="F37" s="215">
        <v>39.5</v>
      </c>
      <c r="G37" s="32"/>
      <c r="H37" s="33"/>
    </row>
    <row r="38" spans="1:8" s="2" customFormat="1" ht="16.899999999999999" customHeight="1">
      <c r="A38" s="32"/>
      <c r="B38" s="33"/>
      <c r="C38" s="214" t="s">
        <v>516</v>
      </c>
      <c r="D38" s="214" t="s">
        <v>517</v>
      </c>
      <c r="E38" s="17" t="s">
        <v>257</v>
      </c>
      <c r="F38" s="215">
        <v>123.5</v>
      </c>
      <c r="G38" s="32"/>
      <c r="H38" s="33"/>
    </row>
    <row r="39" spans="1:8" s="2" customFormat="1" ht="16.899999999999999" customHeight="1">
      <c r="A39" s="32"/>
      <c r="B39" s="33"/>
      <c r="C39" s="214" t="s">
        <v>520</v>
      </c>
      <c r="D39" s="214" t="s">
        <v>521</v>
      </c>
      <c r="E39" s="17" t="s">
        <v>257</v>
      </c>
      <c r="F39" s="215">
        <v>123.5</v>
      </c>
      <c r="G39" s="32"/>
      <c r="H39" s="33"/>
    </row>
    <row r="40" spans="1:8" s="2" customFormat="1" ht="22.5">
      <c r="A40" s="32"/>
      <c r="B40" s="33"/>
      <c r="C40" s="214" t="s">
        <v>455</v>
      </c>
      <c r="D40" s="214" t="s">
        <v>456</v>
      </c>
      <c r="E40" s="17" t="s">
        <v>257</v>
      </c>
      <c r="F40" s="215">
        <v>39.5</v>
      </c>
      <c r="G40" s="32"/>
      <c r="H40" s="33"/>
    </row>
    <row r="41" spans="1:8" s="2" customFormat="1" ht="16.899999999999999" customHeight="1">
      <c r="A41" s="32"/>
      <c r="B41" s="33"/>
      <c r="C41" s="210" t="s">
        <v>101</v>
      </c>
      <c r="D41" s="211" t="s">
        <v>1</v>
      </c>
      <c r="E41" s="212" t="s">
        <v>1</v>
      </c>
      <c r="F41" s="213">
        <v>84</v>
      </c>
      <c r="G41" s="32"/>
      <c r="H41" s="33"/>
    </row>
    <row r="42" spans="1:8" s="2" customFormat="1" ht="16.899999999999999" customHeight="1">
      <c r="A42" s="32"/>
      <c r="B42" s="33"/>
      <c r="C42" s="214" t="s">
        <v>1</v>
      </c>
      <c r="D42" s="214" t="s">
        <v>259</v>
      </c>
      <c r="E42" s="17" t="s">
        <v>1</v>
      </c>
      <c r="F42" s="215">
        <v>84</v>
      </c>
      <c r="G42" s="32"/>
      <c r="H42" s="33"/>
    </row>
    <row r="43" spans="1:8" s="2" customFormat="1" ht="16.899999999999999" customHeight="1">
      <c r="A43" s="32"/>
      <c r="B43" s="33"/>
      <c r="C43" s="214" t="s">
        <v>101</v>
      </c>
      <c r="D43" s="214" t="s">
        <v>167</v>
      </c>
      <c r="E43" s="17" t="s">
        <v>1</v>
      </c>
      <c r="F43" s="215">
        <v>84</v>
      </c>
      <c r="G43" s="32"/>
      <c r="H43" s="33"/>
    </row>
    <row r="44" spans="1:8" s="2" customFormat="1" ht="16.899999999999999" customHeight="1">
      <c r="A44" s="32"/>
      <c r="B44" s="33"/>
      <c r="C44" s="216" t="s">
        <v>550</v>
      </c>
      <c r="D44" s="32"/>
      <c r="E44" s="32"/>
      <c r="F44" s="32"/>
      <c r="G44" s="32"/>
      <c r="H44" s="33"/>
    </row>
    <row r="45" spans="1:8" s="2" customFormat="1" ht="16.899999999999999" customHeight="1">
      <c r="A45" s="32"/>
      <c r="B45" s="33"/>
      <c r="C45" s="214" t="s">
        <v>255</v>
      </c>
      <c r="D45" s="214" t="s">
        <v>256</v>
      </c>
      <c r="E45" s="17" t="s">
        <v>257</v>
      </c>
      <c r="F45" s="215">
        <v>84</v>
      </c>
      <c r="G45" s="32"/>
      <c r="H45" s="33"/>
    </row>
    <row r="46" spans="1:8" s="2" customFormat="1" ht="16.899999999999999" customHeight="1">
      <c r="A46" s="32"/>
      <c r="B46" s="33"/>
      <c r="C46" s="214" t="s">
        <v>210</v>
      </c>
      <c r="D46" s="214" t="s">
        <v>211</v>
      </c>
      <c r="E46" s="17" t="s">
        <v>212</v>
      </c>
      <c r="F46" s="215">
        <v>84</v>
      </c>
      <c r="G46" s="32"/>
      <c r="H46" s="33"/>
    </row>
    <row r="47" spans="1:8" s="2" customFormat="1" ht="16.899999999999999" customHeight="1">
      <c r="A47" s="32"/>
      <c r="B47" s="33"/>
      <c r="C47" s="214" t="s">
        <v>230</v>
      </c>
      <c r="D47" s="214" t="s">
        <v>231</v>
      </c>
      <c r="E47" s="17" t="s">
        <v>212</v>
      </c>
      <c r="F47" s="215">
        <v>168</v>
      </c>
      <c r="G47" s="32"/>
      <c r="H47" s="33"/>
    </row>
    <row r="48" spans="1:8" s="2" customFormat="1" ht="16.899999999999999" customHeight="1">
      <c r="A48" s="32"/>
      <c r="B48" s="33"/>
      <c r="C48" s="214" t="s">
        <v>516</v>
      </c>
      <c r="D48" s="214" t="s">
        <v>517</v>
      </c>
      <c r="E48" s="17" t="s">
        <v>257</v>
      </c>
      <c r="F48" s="215">
        <v>123.5</v>
      </c>
      <c r="G48" s="32"/>
      <c r="H48" s="33"/>
    </row>
    <row r="49" spans="1:8" s="2" customFormat="1" ht="16.899999999999999" customHeight="1">
      <c r="A49" s="32"/>
      <c r="B49" s="33"/>
      <c r="C49" s="214" t="s">
        <v>520</v>
      </c>
      <c r="D49" s="214" t="s">
        <v>521</v>
      </c>
      <c r="E49" s="17" t="s">
        <v>257</v>
      </c>
      <c r="F49" s="215">
        <v>123.5</v>
      </c>
      <c r="G49" s="32"/>
      <c r="H49" s="33"/>
    </row>
    <row r="50" spans="1:8" s="2" customFormat="1" ht="16.899999999999999" customHeight="1">
      <c r="A50" s="32"/>
      <c r="B50" s="33"/>
      <c r="C50" s="210" t="s">
        <v>98</v>
      </c>
      <c r="D50" s="211" t="s">
        <v>1</v>
      </c>
      <c r="E50" s="212" t="s">
        <v>1</v>
      </c>
      <c r="F50" s="213">
        <v>1.91</v>
      </c>
      <c r="G50" s="32"/>
      <c r="H50" s="33"/>
    </row>
    <row r="51" spans="1:8" s="2" customFormat="1" ht="16.899999999999999" customHeight="1">
      <c r="A51" s="32"/>
      <c r="B51" s="33"/>
      <c r="C51" s="214" t="s">
        <v>1</v>
      </c>
      <c r="D51" s="214" t="s">
        <v>417</v>
      </c>
      <c r="E51" s="17" t="s">
        <v>1</v>
      </c>
      <c r="F51" s="215">
        <v>0</v>
      </c>
      <c r="G51" s="32"/>
      <c r="H51" s="33"/>
    </row>
    <row r="52" spans="1:8" s="2" customFormat="1" ht="16.899999999999999" customHeight="1">
      <c r="A52" s="32"/>
      <c r="B52" s="33"/>
      <c r="C52" s="214" t="s">
        <v>1</v>
      </c>
      <c r="D52" s="214" t="s">
        <v>418</v>
      </c>
      <c r="E52" s="17" t="s">
        <v>1</v>
      </c>
      <c r="F52" s="215">
        <v>1.43</v>
      </c>
      <c r="G52" s="32"/>
      <c r="H52" s="33"/>
    </row>
    <row r="53" spans="1:8" s="2" customFormat="1" ht="16.899999999999999" customHeight="1">
      <c r="A53" s="32"/>
      <c r="B53" s="33"/>
      <c r="C53" s="214" t="s">
        <v>1</v>
      </c>
      <c r="D53" s="214" t="s">
        <v>419</v>
      </c>
      <c r="E53" s="17" t="s">
        <v>1</v>
      </c>
      <c r="F53" s="215">
        <v>0.48</v>
      </c>
      <c r="G53" s="32"/>
      <c r="H53" s="33"/>
    </row>
    <row r="54" spans="1:8" s="2" customFormat="1" ht="16.899999999999999" customHeight="1">
      <c r="A54" s="32"/>
      <c r="B54" s="33"/>
      <c r="C54" s="214" t="s">
        <v>98</v>
      </c>
      <c r="D54" s="214" t="s">
        <v>167</v>
      </c>
      <c r="E54" s="17" t="s">
        <v>1</v>
      </c>
      <c r="F54" s="215">
        <v>1.91</v>
      </c>
      <c r="G54" s="32"/>
      <c r="H54" s="33"/>
    </row>
    <row r="55" spans="1:8" s="2" customFormat="1" ht="16.899999999999999" customHeight="1">
      <c r="A55" s="32"/>
      <c r="B55" s="33"/>
      <c r="C55" s="216" t="s">
        <v>550</v>
      </c>
      <c r="D55" s="32"/>
      <c r="E55" s="32"/>
      <c r="F55" s="32"/>
      <c r="G55" s="32"/>
      <c r="H55" s="33"/>
    </row>
    <row r="56" spans="1:8" s="2" customFormat="1" ht="22.5">
      <c r="A56" s="32"/>
      <c r="B56" s="33"/>
      <c r="C56" s="214" t="s">
        <v>414</v>
      </c>
      <c r="D56" s="214" t="s">
        <v>415</v>
      </c>
      <c r="E56" s="17" t="s">
        <v>212</v>
      </c>
      <c r="F56" s="215">
        <v>1.91</v>
      </c>
      <c r="G56" s="32"/>
      <c r="H56" s="33"/>
    </row>
    <row r="57" spans="1:8" s="2" customFormat="1" ht="16.899999999999999" customHeight="1">
      <c r="A57" s="32"/>
      <c r="B57" s="33"/>
      <c r="C57" s="214" t="s">
        <v>461</v>
      </c>
      <c r="D57" s="214" t="s">
        <v>462</v>
      </c>
      <c r="E57" s="17" t="s">
        <v>212</v>
      </c>
      <c r="F57" s="215">
        <v>7.101</v>
      </c>
      <c r="G57" s="32"/>
      <c r="H57" s="33"/>
    </row>
    <row r="58" spans="1:8" s="2" customFormat="1" ht="16.899999999999999" customHeight="1">
      <c r="A58" s="32"/>
      <c r="B58" s="33"/>
      <c r="C58" s="214" t="s">
        <v>467</v>
      </c>
      <c r="D58" s="214" t="s">
        <v>468</v>
      </c>
      <c r="E58" s="17" t="s">
        <v>212</v>
      </c>
      <c r="F58" s="215">
        <v>7.101</v>
      </c>
      <c r="G58" s="32"/>
      <c r="H58" s="33"/>
    </row>
    <row r="59" spans="1:8" s="2" customFormat="1" ht="22.5">
      <c r="A59" s="32"/>
      <c r="B59" s="33"/>
      <c r="C59" s="214" t="s">
        <v>471</v>
      </c>
      <c r="D59" s="214" t="s">
        <v>472</v>
      </c>
      <c r="E59" s="17" t="s">
        <v>212</v>
      </c>
      <c r="F59" s="215">
        <v>7.101</v>
      </c>
      <c r="G59" s="32"/>
      <c r="H59" s="33"/>
    </row>
    <row r="60" spans="1:8" s="2" customFormat="1" ht="16.899999999999999" customHeight="1">
      <c r="A60" s="32"/>
      <c r="B60" s="33"/>
      <c r="C60" s="210" t="s">
        <v>83</v>
      </c>
      <c r="D60" s="211" t="s">
        <v>1</v>
      </c>
      <c r="E60" s="212" t="s">
        <v>1</v>
      </c>
      <c r="F60" s="213">
        <v>47.15</v>
      </c>
      <c r="G60" s="32"/>
      <c r="H60" s="33"/>
    </row>
    <row r="61" spans="1:8" s="2" customFormat="1" ht="16.899999999999999" customHeight="1">
      <c r="A61" s="32"/>
      <c r="B61" s="33"/>
      <c r="C61" s="214" t="s">
        <v>1</v>
      </c>
      <c r="D61" s="214" t="s">
        <v>166</v>
      </c>
      <c r="E61" s="17" t="s">
        <v>1</v>
      </c>
      <c r="F61" s="215">
        <v>47.15</v>
      </c>
      <c r="G61" s="32"/>
      <c r="H61" s="33"/>
    </row>
    <row r="62" spans="1:8" s="2" customFormat="1" ht="16.899999999999999" customHeight="1">
      <c r="A62" s="32"/>
      <c r="B62" s="33"/>
      <c r="C62" s="214" t="s">
        <v>83</v>
      </c>
      <c r="D62" s="214" t="s">
        <v>167</v>
      </c>
      <c r="E62" s="17" t="s">
        <v>1</v>
      </c>
      <c r="F62" s="215">
        <v>47.15</v>
      </c>
      <c r="G62" s="32"/>
      <c r="H62" s="33"/>
    </row>
    <row r="63" spans="1:8" s="2" customFormat="1" ht="16.899999999999999" customHeight="1">
      <c r="A63" s="32"/>
      <c r="B63" s="33"/>
      <c r="C63" s="216" t="s">
        <v>550</v>
      </c>
      <c r="D63" s="32"/>
      <c r="E63" s="32"/>
      <c r="F63" s="32"/>
      <c r="G63" s="32"/>
      <c r="H63" s="33"/>
    </row>
    <row r="64" spans="1:8" s="2" customFormat="1" ht="16.899999999999999" customHeight="1">
      <c r="A64" s="32"/>
      <c r="B64" s="33"/>
      <c r="C64" s="214" t="s">
        <v>163</v>
      </c>
      <c r="D64" s="214" t="s">
        <v>164</v>
      </c>
      <c r="E64" s="17" t="s">
        <v>158</v>
      </c>
      <c r="F64" s="215">
        <v>47.15</v>
      </c>
      <c r="G64" s="32"/>
      <c r="H64" s="33"/>
    </row>
    <row r="65" spans="1:8" s="2" customFormat="1" ht="22.5">
      <c r="A65" s="32"/>
      <c r="B65" s="33"/>
      <c r="C65" s="214" t="s">
        <v>169</v>
      </c>
      <c r="D65" s="214" t="s">
        <v>170</v>
      </c>
      <c r="E65" s="17" t="s">
        <v>158</v>
      </c>
      <c r="F65" s="215">
        <v>23.574999999999999</v>
      </c>
      <c r="G65" s="32"/>
      <c r="H65" s="33"/>
    </row>
    <row r="66" spans="1:8" s="2" customFormat="1" ht="22.5">
      <c r="A66" s="32"/>
      <c r="B66" s="33"/>
      <c r="C66" s="214" t="s">
        <v>173</v>
      </c>
      <c r="D66" s="214" t="s">
        <v>174</v>
      </c>
      <c r="E66" s="17" t="s">
        <v>158</v>
      </c>
      <c r="F66" s="215">
        <v>16.399999999999999</v>
      </c>
      <c r="G66" s="32"/>
      <c r="H66" s="33"/>
    </row>
    <row r="67" spans="1:8" s="2" customFormat="1" ht="16.899999999999999" customHeight="1">
      <c r="A67" s="32"/>
      <c r="B67" s="33"/>
      <c r="C67" s="214" t="s">
        <v>193</v>
      </c>
      <c r="D67" s="214" t="s">
        <v>194</v>
      </c>
      <c r="E67" s="17" t="s">
        <v>158</v>
      </c>
      <c r="F67" s="215">
        <v>30.75</v>
      </c>
      <c r="G67" s="32"/>
      <c r="H67" s="33"/>
    </row>
    <row r="68" spans="1:8" s="2" customFormat="1" ht="16.899999999999999" customHeight="1">
      <c r="A68" s="32"/>
      <c r="B68" s="33"/>
      <c r="C68" s="210" t="s">
        <v>91</v>
      </c>
      <c r="D68" s="211" t="s">
        <v>1</v>
      </c>
      <c r="E68" s="212" t="s">
        <v>1</v>
      </c>
      <c r="F68" s="213">
        <v>30.75</v>
      </c>
      <c r="G68" s="32"/>
      <c r="H68" s="33"/>
    </row>
    <row r="69" spans="1:8" s="2" customFormat="1" ht="16.899999999999999" customHeight="1">
      <c r="A69" s="32"/>
      <c r="B69" s="33"/>
      <c r="C69" s="214" t="s">
        <v>1</v>
      </c>
      <c r="D69" s="214" t="s">
        <v>83</v>
      </c>
      <c r="E69" s="17" t="s">
        <v>1</v>
      </c>
      <c r="F69" s="215">
        <v>47.15</v>
      </c>
      <c r="G69" s="32"/>
      <c r="H69" s="33"/>
    </row>
    <row r="70" spans="1:8" s="2" customFormat="1" ht="16.899999999999999" customHeight="1">
      <c r="A70" s="32"/>
      <c r="B70" s="33"/>
      <c r="C70" s="214" t="s">
        <v>1</v>
      </c>
      <c r="D70" s="214" t="s">
        <v>196</v>
      </c>
      <c r="E70" s="17" t="s">
        <v>1</v>
      </c>
      <c r="F70" s="215">
        <v>-6.15</v>
      </c>
      <c r="G70" s="32"/>
      <c r="H70" s="33"/>
    </row>
    <row r="71" spans="1:8" s="2" customFormat="1" ht="16.899999999999999" customHeight="1">
      <c r="A71" s="32"/>
      <c r="B71" s="33"/>
      <c r="C71" s="214" t="s">
        <v>1</v>
      </c>
      <c r="D71" s="214" t="s">
        <v>197</v>
      </c>
      <c r="E71" s="17" t="s">
        <v>1</v>
      </c>
      <c r="F71" s="215">
        <v>-10.25</v>
      </c>
      <c r="G71" s="32"/>
      <c r="H71" s="33"/>
    </row>
    <row r="72" spans="1:8" s="2" customFormat="1" ht="16.899999999999999" customHeight="1">
      <c r="A72" s="32"/>
      <c r="B72" s="33"/>
      <c r="C72" s="214" t="s">
        <v>91</v>
      </c>
      <c r="D72" s="214" t="s">
        <v>167</v>
      </c>
      <c r="E72" s="17" t="s">
        <v>1</v>
      </c>
      <c r="F72" s="215">
        <v>30.75</v>
      </c>
      <c r="G72" s="32"/>
      <c r="H72" s="33"/>
    </row>
    <row r="73" spans="1:8" s="2" customFormat="1" ht="16.899999999999999" customHeight="1">
      <c r="A73" s="32"/>
      <c r="B73" s="33"/>
      <c r="C73" s="216" t="s">
        <v>550</v>
      </c>
      <c r="D73" s="32"/>
      <c r="E73" s="32"/>
      <c r="F73" s="32"/>
      <c r="G73" s="32"/>
      <c r="H73" s="33"/>
    </row>
    <row r="74" spans="1:8" s="2" customFormat="1" ht="16.899999999999999" customHeight="1">
      <c r="A74" s="32"/>
      <c r="B74" s="33"/>
      <c r="C74" s="214" t="s">
        <v>193</v>
      </c>
      <c r="D74" s="214" t="s">
        <v>194</v>
      </c>
      <c r="E74" s="17" t="s">
        <v>158</v>
      </c>
      <c r="F74" s="215">
        <v>30.75</v>
      </c>
      <c r="G74" s="32"/>
      <c r="H74" s="33"/>
    </row>
    <row r="75" spans="1:8" s="2" customFormat="1" ht="22.5">
      <c r="A75" s="32"/>
      <c r="B75" s="33"/>
      <c r="C75" s="214" t="s">
        <v>173</v>
      </c>
      <c r="D75" s="214" t="s">
        <v>174</v>
      </c>
      <c r="E75" s="17" t="s">
        <v>158</v>
      </c>
      <c r="F75" s="215">
        <v>16.399999999999999</v>
      </c>
      <c r="G75" s="32"/>
      <c r="H75" s="33"/>
    </row>
    <row r="76" spans="1:8" s="2" customFormat="1" ht="7.5" customHeight="1">
      <c r="A76" s="32"/>
      <c r="B76" s="47"/>
      <c r="C76" s="48"/>
      <c r="D76" s="48"/>
      <c r="E76" s="48"/>
      <c r="F76" s="48"/>
      <c r="G76" s="48"/>
      <c r="H76" s="33"/>
    </row>
    <row r="77" spans="1:8" s="2" customFormat="1">
      <c r="A77" s="32"/>
      <c r="B77" s="32"/>
      <c r="C77" s="32"/>
      <c r="D77" s="32"/>
      <c r="E77" s="32"/>
      <c r="F77" s="32"/>
      <c r="G77" s="32"/>
      <c r="H77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Obnova areálového pl...</vt:lpstr>
      <vt:lpstr>Zoznam figúr</vt:lpstr>
      <vt:lpstr>'01 - Obnova areálového pl...'!Názvy_tlače</vt:lpstr>
      <vt:lpstr>'Rekapitulácia stavby'!Názvy_tlače</vt:lpstr>
      <vt:lpstr>'Zoznam figúr'!Názvy_tlače</vt:lpstr>
      <vt:lpstr>'01 - Obnova areálového pl...'!Oblasť_tlače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lattovam</dc:creator>
  <cp:lastModifiedBy>M</cp:lastModifiedBy>
  <dcterms:created xsi:type="dcterms:W3CDTF">2020-08-05T20:44:31Z</dcterms:created>
  <dcterms:modified xsi:type="dcterms:W3CDTF">2020-08-20T09:34:46Z</dcterms:modified>
</cp:coreProperties>
</file>